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\Desktop\Бюджет 2024-2026\Низовка\Проект\"/>
    </mc:Choice>
  </mc:AlternateContent>
  <xr:revisionPtr revIDLastSave="0" documentId="13_ncr:1_{3BF521B5-3907-4447-A895-0063BBF0D36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  <sheet name="2025" sheetId="6" r:id="rId2"/>
    <sheet name="2026" sheetId="7" r:id="rId3"/>
  </sheets>
  <definedNames>
    <definedName name="_xlnm.Print_Area" localSheetId="0">'2024'!$A$1:$M$47</definedName>
    <definedName name="_xlnm.Print_Area" localSheetId="1">'2025'!$A$1:$M$47</definedName>
    <definedName name="_xlnm.Print_Area" localSheetId="2">'2026'!$A$1:$M$47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6" i="7" l="1"/>
  <c r="L41" i="7"/>
  <c r="L39" i="7"/>
  <c r="B39" i="7"/>
  <c r="K34" i="7"/>
  <c r="J34" i="7"/>
  <c r="I34" i="7"/>
  <c r="H34" i="7"/>
  <c r="G34" i="7"/>
  <c r="F34" i="7"/>
  <c r="E34" i="7"/>
  <c r="D34" i="7"/>
  <c r="C34" i="7"/>
  <c r="C25" i="7"/>
  <c r="K23" i="7"/>
  <c r="J23" i="7"/>
  <c r="E23" i="7"/>
  <c r="D23" i="7"/>
  <c r="C23" i="7"/>
  <c r="J14" i="7"/>
  <c r="I14" i="7"/>
  <c r="I39" i="7" s="1"/>
  <c r="H14" i="7"/>
  <c r="H39" i="7" s="1"/>
  <c r="G14" i="7"/>
  <c r="F14" i="7"/>
  <c r="E14" i="7"/>
  <c r="D14" i="7"/>
  <c r="C14" i="7"/>
  <c r="M13" i="7"/>
  <c r="M12" i="7"/>
  <c r="M11" i="7"/>
  <c r="J10" i="7"/>
  <c r="G10" i="7"/>
  <c r="G39" i="7" s="1"/>
  <c r="C10" i="7"/>
  <c r="C46" i="7" s="1"/>
  <c r="B46" i="6"/>
  <c r="L41" i="6"/>
  <c r="L39" i="6"/>
  <c r="B39" i="6"/>
  <c r="K34" i="6"/>
  <c r="J34" i="6"/>
  <c r="I34" i="6"/>
  <c r="H34" i="6"/>
  <c r="G34" i="6"/>
  <c r="F34" i="6"/>
  <c r="E34" i="6"/>
  <c r="D34" i="6"/>
  <c r="C34" i="6"/>
  <c r="C25" i="6"/>
  <c r="K23" i="6"/>
  <c r="J23" i="6"/>
  <c r="E23" i="6"/>
  <c r="D23" i="6"/>
  <c r="C23" i="6"/>
  <c r="J14" i="6"/>
  <c r="I14" i="6"/>
  <c r="I39" i="6" s="1"/>
  <c r="H14" i="6"/>
  <c r="H39" i="6" s="1"/>
  <c r="G14" i="6"/>
  <c r="F14" i="6"/>
  <c r="F39" i="6" s="1"/>
  <c r="E14" i="6"/>
  <c r="E39" i="6" s="1"/>
  <c r="D14" i="6"/>
  <c r="C14" i="6"/>
  <c r="M13" i="6"/>
  <c r="M12" i="6"/>
  <c r="M10" i="6" s="1"/>
  <c r="M11" i="6"/>
  <c r="J10" i="6"/>
  <c r="G10" i="6"/>
  <c r="C10" i="6"/>
  <c r="C46" i="6" s="1"/>
  <c r="K34" i="2"/>
  <c r="H34" i="2"/>
  <c r="H39" i="2" s="1"/>
  <c r="I34" i="2"/>
  <c r="I39" i="2" s="1"/>
  <c r="H14" i="2"/>
  <c r="I14" i="2"/>
  <c r="K39" i="7" l="1"/>
  <c r="D39" i="7"/>
  <c r="C42" i="7" s="1"/>
  <c r="B42" i="7" s="1"/>
  <c r="E39" i="7"/>
  <c r="F39" i="7"/>
  <c r="K39" i="6"/>
  <c r="D39" i="6"/>
  <c r="M10" i="7"/>
  <c r="G39" i="6"/>
  <c r="C42" i="6" s="1"/>
  <c r="B42" i="6" s="1"/>
  <c r="C39" i="6"/>
  <c r="C40" i="6" s="1"/>
  <c r="J39" i="7"/>
  <c r="J39" i="6"/>
  <c r="C39" i="7"/>
  <c r="D46" i="7" s="1"/>
  <c r="L40" i="6" l="1"/>
  <c r="L42" i="6" s="1"/>
  <c r="D46" i="6"/>
  <c r="D47" i="6"/>
  <c r="C40" i="7"/>
  <c r="L40" i="7"/>
  <c r="L42" i="7" s="1"/>
  <c r="D47" i="7"/>
  <c r="E34" i="2" l="1"/>
  <c r="J14" i="2"/>
  <c r="G14" i="2"/>
  <c r="F14" i="2"/>
  <c r="E14" i="2"/>
  <c r="B46" i="2" l="1"/>
  <c r="G10" i="2" l="1"/>
  <c r="L41" i="2" l="1"/>
  <c r="M13" i="2" l="1"/>
  <c r="D23" i="2" l="1"/>
  <c r="E23" i="2"/>
  <c r="E39" i="2" s="1"/>
  <c r="J23" i="2"/>
  <c r="K23" i="2"/>
  <c r="K39" i="2" l="1"/>
  <c r="D34" i="2"/>
  <c r="F34" i="2"/>
  <c r="G34" i="2"/>
  <c r="J34" i="2"/>
  <c r="D14" i="2" l="1"/>
  <c r="C25" i="2"/>
  <c r="C23" i="2" s="1"/>
  <c r="C10" i="2"/>
  <c r="J10" i="2"/>
  <c r="C46" i="2" l="1"/>
  <c r="C34" i="2"/>
  <c r="L39" i="2" l="1"/>
  <c r="F39" i="2"/>
  <c r="B39" i="2"/>
  <c r="C14" i="2"/>
  <c r="C39" i="2" s="1"/>
  <c r="M12" i="2"/>
  <c r="M11" i="2"/>
  <c r="D39" i="2"/>
  <c r="M10" i="2" l="1"/>
  <c r="J39" i="2"/>
  <c r="C40" i="2"/>
  <c r="G39" i="2"/>
  <c r="C42" i="2" l="1"/>
  <c r="B42" i="2" s="1"/>
  <c r="L40" i="2"/>
  <c r="L42" i="2" s="1"/>
  <c r="D47" i="2"/>
  <c r="D46" i="2"/>
</calcChain>
</file>

<file path=xl/sharedStrings.xml><?xml version="1.0" encoding="utf-8"?>
<sst xmlns="http://schemas.openxmlformats.org/spreadsheetml/2006/main" count="162" uniqueCount="55">
  <si>
    <t>ИТОГО</t>
  </si>
  <si>
    <t>Наименование показателя</t>
  </si>
  <si>
    <t>ст.213 Начисления на выплаты по оплате труда</t>
  </si>
  <si>
    <t>ст.223 Коммунальные услуги</t>
  </si>
  <si>
    <t>ст.290 Прочие расходы</t>
  </si>
  <si>
    <t>Глава</t>
  </si>
  <si>
    <t>ст.211 Заработная плата</t>
  </si>
  <si>
    <t>Аппарат</t>
  </si>
  <si>
    <t>ст.310 Приобретение оборудования</t>
  </si>
  <si>
    <t>Благоустройство</t>
  </si>
  <si>
    <t>ст.225 Расходы на ремонт и содержание имущества</t>
  </si>
  <si>
    <t>освещение</t>
  </si>
  <si>
    <t>благоустройство территории поселения</t>
  </si>
  <si>
    <t xml:space="preserve">ст.242 Безвозм. и безвозвр. переч.кроме госуд.орган </t>
  </si>
  <si>
    <t>Межбюджетные трансферты</t>
  </si>
  <si>
    <t>отопление</t>
  </si>
  <si>
    <t>ст.251 Перечисление другим бюджетам</t>
  </si>
  <si>
    <t>пожарный водоем</t>
  </si>
  <si>
    <t>ст 212 Прочие выплаты</t>
  </si>
  <si>
    <t>ВУС</t>
  </si>
  <si>
    <t>Газета, страховка, подписка</t>
  </si>
  <si>
    <t>Админ.комис</t>
  </si>
  <si>
    <t>ст.262 Средний заработок на период трудоустройства</t>
  </si>
  <si>
    <t>доходы</t>
  </si>
  <si>
    <t>расходы</t>
  </si>
  <si>
    <t>НСОТ</t>
  </si>
  <si>
    <t>ст.340 Материальные запасы</t>
  </si>
  <si>
    <t>Диспансеризация</t>
  </si>
  <si>
    <t>ремонт автомобиля</t>
  </si>
  <si>
    <t>ГСМ</t>
  </si>
  <si>
    <t>ФОТ</t>
  </si>
  <si>
    <t>Комуналка</t>
  </si>
  <si>
    <t>ст.222 Транспортные услуги</t>
  </si>
  <si>
    <t>запчасти, материальные запасы</t>
  </si>
  <si>
    <t>ремонт уличное овещение</t>
  </si>
  <si>
    <t>ремонт здания администрации</t>
  </si>
  <si>
    <t>Резервный фонд</t>
  </si>
  <si>
    <t>ст.870 Резервные средства</t>
  </si>
  <si>
    <t>обслуживание Сметы, СБИС, сайт</t>
  </si>
  <si>
    <t>ТКО</t>
  </si>
  <si>
    <t>Культура</t>
  </si>
  <si>
    <t>Дни поселка</t>
  </si>
  <si>
    <t>Другие общегосуд. расходы</t>
  </si>
  <si>
    <t>ст.226 Прочие работы, услуги</t>
  </si>
  <si>
    <t>Дефицит (5%)</t>
  </si>
  <si>
    <t>Расходы МО "Низовское" на 2024 год</t>
  </si>
  <si>
    <t>Расходы МО "Низовское" на 2025 год</t>
  </si>
  <si>
    <t>Расходы МО "Низовское" на 2026 год</t>
  </si>
  <si>
    <t>ст.221 Услуги связи+интернет</t>
  </si>
  <si>
    <t>ремонт, обслуживание орг.техники</t>
  </si>
  <si>
    <t>представительские расходы</t>
  </si>
  <si>
    <t>софинансирование проектов"Комфортное Поморье"</t>
  </si>
  <si>
    <t>Доплата к пенсии</t>
  </si>
  <si>
    <t>ст.264 Пенсионное обеспечение</t>
  </si>
  <si>
    <t>Пожарка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</si>
</sst>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0"/>
      <name val="Arial Cyr"/>
      <charset val="204"/>
    </font>
    <font>
      <sz val="7"/>
      <name val="Arial Cyr"/>
      <charset val="204"/>
    </font>
    <font>
      <sz val="9"/>
      <name val="Times New Roman"/>
      <family val="1"/>
      <charset val="204"/>
    </font>
    <font>
      <b/>
      <i/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Fill="1" applyBorder="1" applyAlignment="1">
      <alignment horizontal="left"/>
    </xf>
    <xf numFmtId="9" fontId="6" fillId="0" borderId="0" xfId="0" applyNumberFormat="1" applyFont="1"/>
    <xf numFmtId="4" fontId="6" fillId="0" borderId="2" xfId="0" applyNumberFormat="1" applyFont="1" applyBorder="1" applyAlignment="1"/>
    <xf numFmtId="4" fontId="6" fillId="0" borderId="0" xfId="0" applyNumberFormat="1" applyFont="1" applyBorder="1" applyAlignment="1"/>
    <xf numFmtId="4" fontId="6" fillId="0" borderId="0" xfId="1" applyNumberFormat="1" applyFont="1"/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Normal="100" workbookViewId="0">
      <selection activeCell="J20" sqref="J20"/>
    </sheetView>
  </sheetViews>
  <sheetFormatPr defaultRowHeight="12.75" x14ac:dyDescent="0.2"/>
  <cols>
    <col min="1" max="1" width="46.140625" customWidth="1"/>
    <col min="2" max="2" width="11.5703125" customWidth="1"/>
    <col min="3" max="3" width="10.85546875" customWidth="1"/>
    <col min="4" max="4" width="11.85546875" customWidth="1"/>
    <col min="5" max="6" width="10.42578125" customWidth="1"/>
    <col min="7" max="9" width="10.28515625" customWidth="1"/>
    <col min="10" max="11" width="11.140625" customWidth="1"/>
    <col min="12" max="12" width="11.5703125" customWidth="1"/>
    <col min="13" max="13" width="11" customWidth="1"/>
  </cols>
  <sheetData>
    <row r="1" spans="1:13" x14ac:dyDescent="0.2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20"/>
    </row>
    <row r="2" spans="1:13" ht="33.75" customHeight="1" x14ac:dyDescent="0.2">
      <c r="A2" s="23" t="s">
        <v>1</v>
      </c>
      <c r="B2" s="21" t="s">
        <v>5</v>
      </c>
      <c r="C2" s="16" t="s">
        <v>7</v>
      </c>
      <c r="D2" s="16" t="s">
        <v>21</v>
      </c>
      <c r="E2" s="16" t="s">
        <v>42</v>
      </c>
      <c r="F2" s="16" t="s">
        <v>36</v>
      </c>
      <c r="G2" s="15" t="s">
        <v>19</v>
      </c>
      <c r="H2" s="18" t="s">
        <v>52</v>
      </c>
      <c r="I2" s="18" t="s">
        <v>54</v>
      </c>
      <c r="J2" s="16" t="s">
        <v>9</v>
      </c>
      <c r="K2" s="14" t="s">
        <v>40</v>
      </c>
      <c r="L2" s="22" t="s">
        <v>14</v>
      </c>
    </row>
    <row r="3" spans="1:13" ht="12" customHeight="1" x14ac:dyDescent="0.2">
      <c r="A3" s="2" t="s">
        <v>6</v>
      </c>
      <c r="B3" s="8">
        <v>717570</v>
      </c>
      <c r="C3" s="8">
        <v>1074961.68</v>
      </c>
      <c r="D3" s="9"/>
      <c r="E3" s="9"/>
      <c r="F3" s="9"/>
      <c r="G3" s="9">
        <v>158584.89000000001</v>
      </c>
      <c r="H3" s="9"/>
      <c r="I3" s="9"/>
      <c r="J3" s="9"/>
      <c r="K3" s="9"/>
      <c r="L3" s="10"/>
    </row>
    <row r="4" spans="1:13" ht="11.25" customHeight="1" x14ac:dyDescent="0.2">
      <c r="A4" s="3" t="s">
        <v>25</v>
      </c>
      <c r="B4" s="9"/>
      <c r="C4" s="8">
        <v>588805.19999999995</v>
      </c>
      <c r="D4" s="9"/>
      <c r="E4" s="9"/>
      <c r="F4" s="9"/>
      <c r="G4" s="9"/>
      <c r="H4" s="9"/>
      <c r="I4" s="9"/>
      <c r="J4" s="9"/>
      <c r="K4" s="9"/>
      <c r="L4" s="10"/>
    </row>
    <row r="5" spans="1:13" ht="12" customHeight="1" x14ac:dyDescent="0.2">
      <c r="A5" s="2" t="s">
        <v>18</v>
      </c>
      <c r="B5" s="9"/>
      <c r="C5" s="9">
        <v>30000</v>
      </c>
      <c r="D5" s="9"/>
      <c r="E5" s="9"/>
      <c r="F5" s="9"/>
      <c r="G5" s="9"/>
      <c r="H5" s="9"/>
      <c r="I5" s="9"/>
      <c r="J5" s="9"/>
      <c r="K5" s="9"/>
      <c r="L5" s="10"/>
    </row>
    <row r="6" spans="1:13" ht="12" customHeight="1" x14ac:dyDescent="0.2">
      <c r="A6" s="2" t="s">
        <v>2</v>
      </c>
      <c r="B6" s="8">
        <v>216706.14</v>
      </c>
      <c r="C6" s="8">
        <v>322488.5</v>
      </c>
      <c r="D6" s="9"/>
      <c r="E6" s="9"/>
      <c r="F6" s="9"/>
      <c r="G6" s="9">
        <v>47892.639999999999</v>
      </c>
      <c r="H6" s="9"/>
      <c r="I6" s="9"/>
      <c r="J6" s="9"/>
      <c r="K6" s="9"/>
      <c r="L6" s="10"/>
    </row>
    <row r="7" spans="1:13" ht="11.25" customHeight="1" x14ac:dyDescent="0.2">
      <c r="A7" s="3" t="s">
        <v>25</v>
      </c>
      <c r="B7" s="9"/>
      <c r="C7" s="8">
        <v>177819.17</v>
      </c>
      <c r="D7" s="9"/>
      <c r="E7" s="9"/>
      <c r="F7" s="9"/>
      <c r="G7" s="9"/>
      <c r="H7" s="9"/>
      <c r="I7" s="9"/>
      <c r="J7" s="9"/>
      <c r="K7" s="9"/>
      <c r="L7" s="10"/>
    </row>
    <row r="8" spans="1:13" ht="12" customHeight="1" x14ac:dyDescent="0.2">
      <c r="A8" s="2" t="s">
        <v>48</v>
      </c>
      <c r="B8" s="9"/>
      <c r="C8" s="9">
        <v>105900</v>
      </c>
      <c r="D8" s="9"/>
      <c r="E8" s="9"/>
      <c r="F8" s="9"/>
      <c r="G8" s="9">
        <v>1600</v>
      </c>
      <c r="H8" s="9"/>
      <c r="I8" s="9"/>
      <c r="J8" s="9"/>
      <c r="K8" s="9"/>
      <c r="L8" s="10"/>
    </row>
    <row r="9" spans="1:13" ht="12" customHeight="1" x14ac:dyDescent="0.2">
      <c r="A9" s="2" t="s">
        <v>32</v>
      </c>
      <c r="B9" s="9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13" ht="12" customHeight="1" x14ac:dyDescent="0.2">
      <c r="A10" s="2" t="s">
        <v>3</v>
      </c>
      <c r="B10" s="9"/>
      <c r="C10" s="9">
        <f>SUM(C11:C13)</f>
        <v>62750</v>
      </c>
      <c r="D10" s="9"/>
      <c r="E10" s="9"/>
      <c r="F10" s="9"/>
      <c r="G10" s="9">
        <f>SUM(G11:G13)</f>
        <v>3864.99</v>
      </c>
      <c r="H10" s="9"/>
      <c r="I10" s="9"/>
      <c r="J10" s="9">
        <f t="shared" ref="J10" si="0">SUM(J11:J12)</f>
        <v>108746.01</v>
      </c>
      <c r="K10" s="9"/>
      <c r="L10" s="10"/>
      <c r="M10" s="4">
        <f>SUM(M11:M13)</f>
        <v>175361</v>
      </c>
    </row>
    <row r="11" spans="1:13" ht="12" customHeight="1" x14ac:dyDescent="0.2">
      <c r="A11" s="1" t="s">
        <v>11</v>
      </c>
      <c r="B11" s="9"/>
      <c r="C11" s="9">
        <v>30000</v>
      </c>
      <c r="D11" s="9"/>
      <c r="E11" s="9"/>
      <c r="F11" s="9"/>
      <c r="G11" s="9">
        <v>1500</v>
      </c>
      <c r="H11" s="9"/>
      <c r="I11" s="9"/>
      <c r="J11" s="9">
        <v>108746.01</v>
      </c>
      <c r="K11" s="9"/>
      <c r="L11" s="10"/>
      <c r="M11" s="4">
        <f>SUM(B11:L11)</f>
        <v>140246.01</v>
      </c>
    </row>
    <row r="12" spans="1:13" ht="12" customHeight="1" x14ac:dyDescent="0.2">
      <c r="A12" s="1" t="s">
        <v>15</v>
      </c>
      <c r="B12" s="9"/>
      <c r="C12" s="9">
        <v>30000</v>
      </c>
      <c r="D12" s="9"/>
      <c r="E12" s="9"/>
      <c r="F12" s="9"/>
      <c r="G12" s="9">
        <v>2094.9899999999998</v>
      </c>
      <c r="H12" s="9"/>
      <c r="I12" s="9"/>
      <c r="J12" s="9"/>
      <c r="K12" s="9"/>
      <c r="L12" s="10"/>
      <c r="M12" s="4">
        <f>SUM(B12:L12)</f>
        <v>32094.989999999998</v>
      </c>
    </row>
    <row r="13" spans="1:13" ht="12" customHeight="1" x14ac:dyDescent="0.2">
      <c r="A13" s="1" t="s">
        <v>39</v>
      </c>
      <c r="B13" s="9"/>
      <c r="C13" s="9">
        <v>2750</v>
      </c>
      <c r="D13" s="9"/>
      <c r="E13" s="9"/>
      <c r="F13" s="9"/>
      <c r="G13" s="9">
        <v>270</v>
      </c>
      <c r="H13" s="9"/>
      <c r="I13" s="9"/>
      <c r="J13" s="9"/>
      <c r="K13" s="9"/>
      <c r="L13" s="10"/>
      <c r="M13" s="4">
        <f>SUM(B13:L13)</f>
        <v>3020</v>
      </c>
    </row>
    <row r="14" spans="1:13" ht="12" customHeight="1" x14ac:dyDescent="0.2">
      <c r="A14" s="2" t="s">
        <v>10</v>
      </c>
      <c r="B14" s="9"/>
      <c r="C14" s="9">
        <f>SUM(C15:C22)</f>
        <v>20000</v>
      </c>
      <c r="D14" s="9">
        <f>SUM(D15:D22)</f>
        <v>5000</v>
      </c>
      <c r="E14" s="9">
        <f>SUM(E15:E22)</f>
        <v>0</v>
      </c>
      <c r="F14" s="9">
        <f>SUM(F15:F22)</f>
        <v>0</v>
      </c>
      <c r="G14" s="9">
        <f>SUM(G15:G22)</f>
        <v>0</v>
      </c>
      <c r="H14" s="9">
        <f>SUM(H15:H22)</f>
        <v>0</v>
      </c>
      <c r="I14" s="9">
        <f>SUM(I15:I22)</f>
        <v>0</v>
      </c>
      <c r="J14" s="9">
        <f>SUM(J15:J22)</f>
        <v>70434.600000000006</v>
      </c>
      <c r="K14" s="9"/>
      <c r="L14" s="10"/>
    </row>
    <row r="15" spans="1:13" ht="12" customHeight="1" x14ac:dyDescent="0.2">
      <c r="A15" s="1" t="s">
        <v>28</v>
      </c>
      <c r="B15" s="9"/>
      <c r="C15" s="9">
        <v>20000</v>
      </c>
      <c r="D15" s="9"/>
      <c r="E15" s="9"/>
      <c r="F15" s="9"/>
      <c r="G15" s="9"/>
      <c r="H15" s="9"/>
      <c r="I15" s="9"/>
      <c r="J15" s="9"/>
      <c r="K15" s="9"/>
      <c r="L15" s="10"/>
    </row>
    <row r="16" spans="1:13" ht="12" customHeight="1" x14ac:dyDescent="0.2">
      <c r="A16" s="1" t="s">
        <v>49</v>
      </c>
      <c r="B16" s="9"/>
      <c r="C16" s="9"/>
      <c r="D16" s="9">
        <v>5000</v>
      </c>
      <c r="E16" s="9"/>
      <c r="F16" s="9"/>
      <c r="G16" s="9"/>
      <c r="H16" s="9"/>
      <c r="I16" s="9"/>
      <c r="J16" s="9"/>
      <c r="K16" s="9"/>
      <c r="L16" s="10"/>
    </row>
    <row r="17" spans="1:12" ht="12" customHeight="1" x14ac:dyDescent="0.2">
      <c r="A17" s="1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ht="12" customHeight="1" x14ac:dyDescent="0.2">
      <c r="A18" s="1" t="s">
        <v>34</v>
      </c>
      <c r="B18" s="9"/>
      <c r="C18" s="9"/>
      <c r="D18" s="9"/>
      <c r="E18" s="9"/>
      <c r="F18" s="9"/>
      <c r="G18" s="9"/>
      <c r="H18" s="9"/>
      <c r="I18" s="9"/>
      <c r="J18" s="9">
        <v>30000</v>
      </c>
      <c r="K18" s="9"/>
      <c r="L18" s="10"/>
    </row>
    <row r="19" spans="1:12" ht="12" customHeight="1" x14ac:dyDescent="0.2">
      <c r="A19" s="1" t="s">
        <v>12</v>
      </c>
      <c r="B19" s="9"/>
      <c r="C19" s="9"/>
      <c r="D19" s="9"/>
      <c r="E19" s="9"/>
      <c r="F19" s="9"/>
      <c r="G19" s="9"/>
      <c r="H19" s="9"/>
      <c r="I19" s="9"/>
      <c r="J19" s="9">
        <v>26534.6</v>
      </c>
      <c r="K19" s="9"/>
      <c r="L19" s="10"/>
    </row>
    <row r="20" spans="1:12" ht="12" customHeight="1" x14ac:dyDescent="0.2">
      <c r="A20" s="1" t="s">
        <v>51</v>
      </c>
      <c r="B20" s="9"/>
      <c r="C20" s="9"/>
      <c r="D20" s="9"/>
      <c r="E20" s="9"/>
      <c r="F20" s="9"/>
      <c r="G20" s="9"/>
      <c r="H20" s="9"/>
      <c r="I20" s="9"/>
      <c r="J20" s="9">
        <v>13900</v>
      </c>
      <c r="K20" s="9"/>
      <c r="L20" s="10"/>
    </row>
    <row r="21" spans="1:12" ht="12" customHeight="1" x14ac:dyDescent="0.2">
      <c r="A21" s="1" t="s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12" customHeight="1" x14ac:dyDescent="0.2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2" customHeight="1" x14ac:dyDescent="0.2">
      <c r="A23" s="2" t="s">
        <v>43</v>
      </c>
      <c r="B23" s="9"/>
      <c r="C23" s="9">
        <f>SUM(C24:C28)</f>
        <v>53700</v>
      </c>
      <c r="D23" s="9">
        <f t="shared" ref="D23:K23" si="1">SUM(D24:D28)</f>
        <v>3900</v>
      </c>
      <c r="E23" s="9">
        <f t="shared" si="1"/>
        <v>10000</v>
      </c>
      <c r="F23" s="9"/>
      <c r="G23" s="9"/>
      <c r="H23" s="9"/>
      <c r="I23" s="9"/>
      <c r="J23" s="9">
        <f t="shared" si="1"/>
        <v>0</v>
      </c>
      <c r="K23" s="9">
        <f t="shared" si="1"/>
        <v>15000</v>
      </c>
      <c r="L23" s="10"/>
    </row>
    <row r="24" spans="1:12" ht="12" customHeight="1" x14ac:dyDescent="0.2">
      <c r="A24" s="1" t="s">
        <v>27</v>
      </c>
      <c r="B24" s="9"/>
      <c r="C24" s="9">
        <v>10000</v>
      </c>
      <c r="D24" s="9"/>
      <c r="E24" s="9"/>
      <c r="F24" s="9"/>
      <c r="G24" s="9"/>
      <c r="H24" s="9"/>
      <c r="I24" s="9"/>
      <c r="J24" s="9"/>
      <c r="K24" s="9"/>
      <c r="L24" s="10"/>
    </row>
    <row r="25" spans="1:12" ht="12" customHeight="1" x14ac:dyDescent="0.2">
      <c r="A25" s="1" t="s">
        <v>38</v>
      </c>
      <c r="B25" s="9"/>
      <c r="C25" s="9">
        <f>20000+6000+11700</f>
        <v>37700</v>
      </c>
      <c r="D25" s="9">
        <v>3900</v>
      </c>
      <c r="E25" s="9"/>
      <c r="F25" s="9"/>
      <c r="G25" s="9"/>
      <c r="H25" s="9"/>
      <c r="I25" s="9"/>
      <c r="J25" s="9"/>
      <c r="K25" s="9"/>
      <c r="L25" s="10"/>
    </row>
    <row r="26" spans="1:12" ht="12" customHeight="1" x14ac:dyDescent="0.2">
      <c r="A26" s="1" t="s">
        <v>20</v>
      </c>
      <c r="B26" s="9"/>
      <c r="C26" s="9">
        <v>6000</v>
      </c>
      <c r="D26" s="9"/>
      <c r="E26" s="9"/>
      <c r="F26" s="9"/>
      <c r="G26" s="9"/>
      <c r="H26" s="9"/>
      <c r="I26" s="9"/>
      <c r="J26" s="9"/>
      <c r="K26" s="9"/>
      <c r="L26" s="10"/>
    </row>
    <row r="27" spans="1:12" ht="12" customHeight="1" x14ac:dyDescent="0.2">
      <c r="A27" s="1" t="s">
        <v>41</v>
      </c>
      <c r="B27" s="9"/>
      <c r="C27" s="9"/>
      <c r="D27" s="9"/>
      <c r="E27" s="9"/>
      <c r="F27" s="9"/>
      <c r="G27" s="9"/>
      <c r="H27" s="9"/>
      <c r="I27" s="9"/>
      <c r="J27" s="9"/>
      <c r="K27" s="9">
        <v>10000</v>
      </c>
      <c r="L27" s="10"/>
    </row>
    <row r="28" spans="1:12" ht="12" customHeight="1" x14ac:dyDescent="0.2">
      <c r="A28" s="1" t="s">
        <v>50</v>
      </c>
      <c r="B28" s="9"/>
      <c r="C28" s="9"/>
      <c r="D28" s="9"/>
      <c r="E28" s="9">
        <v>10000</v>
      </c>
      <c r="F28" s="9"/>
      <c r="G28" s="9"/>
      <c r="H28" s="9"/>
      <c r="I28" s="9"/>
      <c r="J28" s="9"/>
      <c r="K28" s="9">
        <v>5000</v>
      </c>
      <c r="L28" s="10"/>
    </row>
    <row r="29" spans="1:12" ht="12" customHeight="1" x14ac:dyDescent="0.2">
      <c r="A29" s="2" t="s">
        <v>16</v>
      </c>
      <c r="B29" s="9"/>
      <c r="C29" s="9">
        <v>499294</v>
      </c>
      <c r="D29" s="9"/>
      <c r="E29" s="9"/>
      <c r="F29" s="9"/>
      <c r="G29" s="9"/>
      <c r="H29" s="9"/>
      <c r="I29" s="9"/>
      <c r="J29" s="9"/>
      <c r="K29" s="9"/>
      <c r="L29" s="11">
        <v>65233</v>
      </c>
    </row>
    <row r="30" spans="1:12" ht="12" customHeight="1" x14ac:dyDescent="0.2">
      <c r="A30" s="2" t="s">
        <v>22</v>
      </c>
      <c r="B30" s="9"/>
      <c r="C30" s="9">
        <v>0</v>
      </c>
      <c r="D30" s="9"/>
      <c r="E30" s="9"/>
      <c r="F30" s="9"/>
      <c r="G30" s="9"/>
      <c r="H30" s="9"/>
      <c r="I30" s="9"/>
      <c r="J30" s="9"/>
      <c r="K30" s="9"/>
      <c r="L30" s="10"/>
    </row>
    <row r="31" spans="1:12" ht="12" customHeight="1" x14ac:dyDescent="0.2">
      <c r="A31" s="2" t="s">
        <v>53</v>
      </c>
      <c r="B31" s="9"/>
      <c r="C31" s="9"/>
      <c r="D31" s="9"/>
      <c r="E31" s="9"/>
      <c r="F31" s="9"/>
      <c r="G31" s="9"/>
      <c r="H31" s="9">
        <v>136250</v>
      </c>
      <c r="I31" s="9"/>
      <c r="J31" s="9"/>
      <c r="K31" s="9"/>
      <c r="L31" s="11"/>
    </row>
    <row r="32" spans="1:12" ht="12" customHeight="1" x14ac:dyDescent="0.2">
      <c r="A32" s="2" t="s">
        <v>4</v>
      </c>
      <c r="B32" s="9"/>
      <c r="C32" s="9">
        <v>6000</v>
      </c>
      <c r="D32" s="9"/>
      <c r="E32" s="9"/>
      <c r="F32" s="9"/>
      <c r="G32" s="9"/>
      <c r="H32" s="9"/>
      <c r="I32" s="9"/>
      <c r="J32" s="9"/>
      <c r="K32" s="9"/>
      <c r="L32" s="12"/>
    </row>
    <row r="33" spans="1:14" ht="12" customHeight="1" x14ac:dyDescent="0.2">
      <c r="A33" s="2" t="s">
        <v>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2"/>
    </row>
    <row r="34" spans="1:14" ht="12" customHeight="1" x14ac:dyDescent="0.2">
      <c r="A34" s="2" t="s">
        <v>26</v>
      </c>
      <c r="B34" s="9"/>
      <c r="C34" s="9">
        <f>SUM(C35:C36)</f>
        <v>25000</v>
      </c>
      <c r="D34" s="9">
        <f t="shared" ref="D34:K34" si="2">SUM(D35:D36)</f>
        <v>78600</v>
      </c>
      <c r="E34" s="9">
        <f t="shared" si="2"/>
        <v>0</v>
      </c>
      <c r="F34" s="9">
        <f t="shared" si="2"/>
        <v>0</v>
      </c>
      <c r="G34" s="9">
        <f t="shared" si="2"/>
        <v>3530</v>
      </c>
      <c r="H34" s="9">
        <f t="shared" si="2"/>
        <v>0</v>
      </c>
      <c r="I34" s="9">
        <f t="shared" si="2"/>
        <v>10000</v>
      </c>
      <c r="J34" s="9">
        <f t="shared" si="2"/>
        <v>15000</v>
      </c>
      <c r="K34" s="9">
        <f t="shared" si="2"/>
        <v>10000</v>
      </c>
      <c r="L34" s="12"/>
    </row>
    <row r="35" spans="1:14" ht="12" customHeight="1" x14ac:dyDescent="0.2">
      <c r="A35" s="1" t="s">
        <v>29</v>
      </c>
      <c r="B35" s="9"/>
      <c r="C35" s="9"/>
      <c r="D35" s="9">
        <v>60000</v>
      </c>
      <c r="E35" s="9"/>
      <c r="F35" s="9"/>
      <c r="G35" s="9"/>
      <c r="H35" s="9"/>
      <c r="I35" s="9"/>
      <c r="J35" s="9"/>
      <c r="K35" s="9"/>
      <c r="L35" s="12"/>
    </row>
    <row r="36" spans="1:14" ht="12" customHeight="1" x14ac:dyDescent="0.2">
      <c r="A36" s="1" t="s">
        <v>33</v>
      </c>
      <c r="B36" s="9"/>
      <c r="C36" s="9">
        <v>25000</v>
      </c>
      <c r="D36" s="9">
        <v>18600</v>
      </c>
      <c r="E36" s="9"/>
      <c r="F36" s="9"/>
      <c r="G36" s="9">
        <v>3530</v>
      </c>
      <c r="H36" s="9"/>
      <c r="I36" s="9">
        <v>10000</v>
      </c>
      <c r="J36" s="9">
        <v>15000</v>
      </c>
      <c r="K36" s="9">
        <v>10000</v>
      </c>
      <c r="L36" s="12"/>
    </row>
    <row r="37" spans="1:14" ht="12" customHeight="1" x14ac:dyDescent="0.2">
      <c r="A37" s="2" t="s">
        <v>13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2"/>
    </row>
    <row r="38" spans="1:14" ht="12" customHeight="1" x14ac:dyDescent="0.2">
      <c r="A38" s="2" t="s">
        <v>37</v>
      </c>
      <c r="B38" s="9"/>
      <c r="C38" s="9"/>
      <c r="D38" s="9"/>
      <c r="E38" s="9"/>
      <c r="F38" s="9">
        <v>5000</v>
      </c>
      <c r="G38" s="9"/>
      <c r="H38" s="9"/>
      <c r="I38" s="9"/>
      <c r="J38" s="9"/>
      <c r="K38" s="9"/>
      <c r="L38" s="12"/>
    </row>
    <row r="39" spans="1:14" ht="12" customHeight="1" x14ac:dyDescent="0.2">
      <c r="A39" s="2" t="s">
        <v>0</v>
      </c>
      <c r="B39" s="9">
        <f t="shared" ref="B39" si="3">SUM(B3:B37)</f>
        <v>934276.14</v>
      </c>
      <c r="C39" s="9">
        <f>C3+C4+C5+C6+C7+C8+C9+C10+C14+C23+C29+C30+C31+C32+C33+C34+C37</f>
        <v>2966718.55</v>
      </c>
      <c r="D39" s="9">
        <f>D3+D4+D5+D6+D7+D8+D9+D10+D14+D23+D29+D30+D31+D32+D33+D34+D37</f>
        <v>87500</v>
      </c>
      <c r="E39" s="9">
        <f>E3+E4+E5+E6+E7+E8+E9+E10+E14+E23+E29+E30+E31+E32+E33+E34+E37</f>
        <v>10000</v>
      </c>
      <c r="F39" s="9">
        <f>F3+F4+F5+F6+F7+F8+F9+F10+F14+F23+F29+F30+F31+F32+F33+F34+F37+F38</f>
        <v>5000</v>
      </c>
      <c r="G39" s="9">
        <f>G3+G4+G5+G6+G7+G8+G9+G10+G14+G23+G29+G30+G31+G32+G33+G34+G37</f>
        <v>215472.52000000002</v>
      </c>
      <c r="H39" s="9">
        <f>H3+H4+H5+H6+H7+H8+H9+H10+H14+H23+H29+H30+H31+H32+H33+H34+H37</f>
        <v>136250</v>
      </c>
      <c r="I39" s="9">
        <f>I3+I4+I5+I6+I7+I8+I9+I10+I14+I23+I29+I30+I31+I32+I33+I34+I37</f>
        <v>10000</v>
      </c>
      <c r="J39" s="9">
        <f>J3+J4+J5+J6+J7+J8+J9+J10+J14+J23+J29+J30+J31+J32+J33+J34+J37</f>
        <v>194180.61</v>
      </c>
      <c r="K39" s="9">
        <f>K3+K4+K5+K6+K7+K8+K9+K10+K14+K23+K29+K30+K31+K32+K33+K34+K37</f>
        <v>25000</v>
      </c>
      <c r="L39" s="9">
        <f>SUM(L3:L37)</f>
        <v>65233</v>
      </c>
      <c r="M39" s="5"/>
    </row>
    <row r="40" spans="1:14" x14ac:dyDescent="0.2">
      <c r="A40" s="6"/>
      <c r="B40" s="13"/>
      <c r="C40" s="27">
        <f>B39+C39-C29</f>
        <v>3401700.69</v>
      </c>
      <c r="D40" s="27"/>
      <c r="E40" s="27"/>
      <c r="F40" s="27"/>
      <c r="G40" s="27"/>
      <c r="H40" s="27"/>
      <c r="I40" s="27"/>
      <c r="J40" s="27"/>
      <c r="K40" s="28"/>
      <c r="L40" s="13">
        <f>SUM(B39:L39)</f>
        <v>4649630.82</v>
      </c>
      <c r="M40" s="6" t="s">
        <v>24</v>
      </c>
      <c r="N40" s="6"/>
    </row>
    <row r="41" spans="1:14" x14ac:dyDescent="0.2">
      <c r="A41" s="2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>
        <f>L43+G43</f>
        <v>4649630.82</v>
      </c>
      <c r="M41" s="6"/>
      <c r="N41" s="6"/>
    </row>
    <row r="42" spans="1:14" x14ac:dyDescent="0.2">
      <c r="A42" s="26">
        <v>0.84</v>
      </c>
      <c r="B42" s="24">
        <f>C42*A42</f>
        <v>3625230.3360000001</v>
      </c>
      <c r="C42" s="24">
        <f>L43-G39-D39</f>
        <v>4315750.4000000004</v>
      </c>
      <c r="D42" s="24"/>
      <c r="E42" s="24"/>
      <c r="F42" s="24"/>
      <c r="G42" s="24" t="s">
        <v>44</v>
      </c>
      <c r="H42" s="24"/>
      <c r="I42" s="24"/>
      <c r="J42" s="24"/>
      <c r="K42" s="24"/>
      <c r="L42" s="24">
        <f>L41-L40</f>
        <v>0</v>
      </c>
      <c r="M42" s="6"/>
      <c r="N42" s="6"/>
    </row>
    <row r="43" spans="1:14" x14ac:dyDescent="0.2">
      <c r="A43" s="6"/>
      <c r="B43" s="24"/>
      <c r="C43" s="24"/>
      <c r="D43" s="24"/>
      <c r="E43" s="24"/>
      <c r="F43" s="24"/>
      <c r="G43" s="29">
        <v>30907.9</v>
      </c>
      <c r="H43" s="29"/>
      <c r="I43" s="29"/>
      <c r="J43" s="24"/>
      <c r="K43" s="24"/>
      <c r="L43" s="13">
        <v>4618722.92</v>
      </c>
      <c r="M43" s="7" t="s">
        <v>23</v>
      </c>
      <c r="N43" s="6"/>
    </row>
    <row r="44" spans="1:14" x14ac:dyDescent="0.2">
      <c r="A44" s="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6"/>
      <c r="N44" s="6"/>
    </row>
    <row r="45" spans="1:14" x14ac:dyDescent="0.2">
      <c r="A45" s="6"/>
      <c r="B45" s="24" t="s">
        <v>30</v>
      </c>
      <c r="C45" s="24" t="s">
        <v>31</v>
      </c>
      <c r="D45" s="24">
        <v>0.24</v>
      </c>
      <c r="E45" s="24"/>
      <c r="F45" s="24"/>
      <c r="G45" s="24"/>
      <c r="H45" s="24"/>
      <c r="I45" s="24"/>
      <c r="J45" s="24"/>
      <c r="K45" s="24"/>
      <c r="L45" s="24"/>
      <c r="M45" s="6"/>
      <c r="N45" s="6"/>
    </row>
    <row r="46" spans="1:14" x14ac:dyDescent="0.2">
      <c r="A46" s="6"/>
      <c r="B46" s="24">
        <f>SUM(B3:C7)-C5</f>
        <v>3098350.69</v>
      </c>
      <c r="C46" s="24">
        <f>C10+G10+J10</f>
        <v>175361</v>
      </c>
      <c r="D46" s="24">
        <f>(SUM(B39:C39)+J39-C29)*24%</f>
        <v>863011.51199999987</v>
      </c>
      <c r="E46" s="24"/>
      <c r="F46" s="24"/>
      <c r="G46" s="24"/>
      <c r="H46" s="24"/>
      <c r="I46" s="24"/>
      <c r="J46" s="24"/>
      <c r="K46" s="24"/>
      <c r="L46" s="24"/>
      <c r="M46" s="6"/>
      <c r="N46" s="6"/>
    </row>
    <row r="47" spans="1:14" x14ac:dyDescent="0.2">
      <c r="A47" s="6"/>
      <c r="B47" s="24"/>
      <c r="C47" s="24"/>
      <c r="D47" s="24">
        <f>B39+C39+J39+E39+K39-B46-C46-C29</f>
        <v>357169.60999999987</v>
      </c>
      <c r="E47" s="24"/>
      <c r="F47" s="24"/>
      <c r="G47" s="24"/>
      <c r="H47" s="24"/>
      <c r="I47" s="24"/>
      <c r="J47" s="24"/>
      <c r="K47" s="24"/>
      <c r="L47" s="24"/>
      <c r="M47" s="6"/>
      <c r="N47" s="6"/>
    </row>
  </sheetData>
  <mergeCells count="1">
    <mergeCell ref="A1:J1"/>
  </mergeCells>
  <pageMargins left="0.74803149606299213" right="0.74803149606299213" top="0.39370078740157483" bottom="0.15748031496062992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B69D4-6967-4080-A764-78530A1D1CD2}">
  <dimension ref="A1:N47"/>
  <sheetViews>
    <sheetView zoomScaleNormal="100" workbookViewId="0">
      <selection activeCell="J20" sqref="J20"/>
    </sheetView>
  </sheetViews>
  <sheetFormatPr defaultRowHeight="12.75" x14ac:dyDescent="0.2"/>
  <cols>
    <col min="1" max="1" width="46.140625" customWidth="1"/>
    <col min="2" max="2" width="11.5703125" customWidth="1"/>
    <col min="3" max="3" width="10.85546875" customWidth="1"/>
    <col min="4" max="4" width="11.85546875" customWidth="1"/>
    <col min="5" max="6" width="10.42578125" customWidth="1"/>
    <col min="7" max="9" width="10.28515625" customWidth="1"/>
    <col min="10" max="11" width="11.140625" customWidth="1"/>
    <col min="12" max="12" width="11.5703125" customWidth="1"/>
    <col min="13" max="13" width="11" customWidth="1"/>
  </cols>
  <sheetData>
    <row r="1" spans="1:13" x14ac:dyDescent="0.2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20"/>
    </row>
    <row r="2" spans="1:13" ht="33.75" customHeight="1" x14ac:dyDescent="0.2">
      <c r="A2" s="23" t="s">
        <v>1</v>
      </c>
      <c r="B2" s="21" t="s">
        <v>5</v>
      </c>
      <c r="C2" s="19" t="s">
        <v>7</v>
      </c>
      <c r="D2" s="19" t="s">
        <v>21</v>
      </c>
      <c r="E2" s="19" t="s">
        <v>42</v>
      </c>
      <c r="F2" s="19" t="s">
        <v>36</v>
      </c>
      <c r="G2" s="18" t="s">
        <v>19</v>
      </c>
      <c r="H2" s="18" t="s">
        <v>52</v>
      </c>
      <c r="I2" s="18" t="s">
        <v>54</v>
      </c>
      <c r="J2" s="19" t="s">
        <v>9</v>
      </c>
      <c r="K2" s="17" t="s">
        <v>40</v>
      </c>
      <c r="L2" s="22" t="s">
        <v>14</v>
      </c>
    </row>
    <row r="3" spans="1:13" ht="12" customHeight="1" x14ac:dyDescent="0.2">
      <c r="A3" s="2" t="s">
        <v>6</v>
      </c>
      <c r="B3" s="8">
        <v>717570</v>
      </c>
      <c r="C3" s="8">
        <v>1074961.68</v>
      </c>
      <c r="D3" s="9"/>
      <c r="E3" s="9"/>
      <c r="F3" s="9"/>
      <c r="G3" s="9">
        <v>164930.9</v>
      </c>
      <c r="H3" s="9"/>
      <c r="I3" s="9"/>
      <c r="J3" s="9"/>
      <c r="K3" s="9"/>
      <c r="L3" s="10"/>
    </row>
    <row r="4" spans="1:13" ht="11.25" customHeight="1" x14ac:dyDescent="0.2">
      <c r="A4" s="3" t="s">
        <v>25</v>
      </c>
      <c r="B4" s="9"/>
      <c r="C4" s="8">
        <v>588805.19999999995</v>
      </c>
      <c r="D4" s="9"/>
      <c r="E4" s="9"/>
      <c r="F4" s="9"/>
      <c r="G4" s="9"/>
      <c r="H4" s="9"/>
      <c r="I4" s="9"/>
      <c r="J4" s="9"/>
      <c r="K4" s="9"/>
      <c r="L4" s="10"/>
    </row>
    <row r="5" spans="1:13" ht="12" customHeight="1" x14ac:dyDescent="0.2">
      <c r="A5" s="2" t="s">
        <v>18</v>
      </c>
      <c r="B5" s="9"/>
      <c r="C5" s="9">
        <v>30000</v>
      </c>
      <c r="D5" s="9"/>
      <c r="E5" s="9"/>
      <c r="F5" s="9"/>
      <c r="G5" s="9"/>
      <c r="H5" s="9"/>
      <c r="I5" s="9"/>
      <c r="J5" s="9"/>
      <c r="K5" s="9"/>
      <c r="L5" s="10"/>
    </row>
    <row r="6" spans="1:13" ht="12" customHeight="1" x14ac:dyDescent="0.2">
      <c r="A6" s="2" t="s">
        <v>2</v>
      </c>
      <c r="B6" s="8">
        <v>216706.14</v>
      </c>
      <c r="C6" s="8">
        <v>322488.5</v>
      </c>
      <c r="D6" s="9"/>
      <c r="E6" s="9"/>
      <c r="F6" s="9"/>
      <c r="G6" s="9">
        <v>49809.13</v>
      </c>
      <c r="H6" s="9"/>
      <c r="I6" s="9"/>
      <c r="J6" s="9"/>
      <c r="K6" s="9"/>
      <c r="L6" s="10"/>
    </row>
    <row r="7" spans="1:13" ht="11.25" customHeight="1" x14ac:dyDescent="0.2">
      <c r="A7" s="3" t="s">
        <v>25</v>
      </c>
      <c r="B7" s="9"/>
      <c r="C7" s="8">
        <v>177819.17</v>
      </c>
      <c r="D7" s="9"/>
      <c r="E7" s="9"/>
      <c r="F7" s="9"/>
      <c r="G7" s="9"/>
      <c r="H7" s="9"/>
      <c r="I7" s="9"/>
      <c r="J7" s="9"/>
      <c r="K7" s="9"/>
      <c r="L7" s="10"/>
    </row>
    <row r="8" spans="1:13" ht="12" customHeight="1" x14ac:dyDescent="0.2">
      <c r="A8" s="2" t="s">
        <v>48</v>
      </c>
      <c r="B8" s="9"/>
      <c r="C8" s="9">
        <v>105900</v>
      </c>
      <c r="D8" s="9"/>
      <c r="E8" s="9"/>
      <c r="F8" s="9"/>
      <c r="G8" s="9">
        <v>1600</v>
      </c>
      <c r="H8" s="9"/>
      <c r="I8" s="9"/>
      <c r="J8" s="9"/>
      <c r="K8" s="9"/>
      <c r="L8" s="10"/>
    </row>
    <row r="9" spans="1:13" ht="12" customHeight="1" x14ac:dyDescent="0.2">
      <c r="A9" s="2" t="s">
        <v>32</v>
      </c>
      <c r="B9" s="9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13" ht="12" customHeight="1" x14ac:dyDescent="0.2">
      <c r="A10" s="2" t="s">
        <v>3</v>
      </c>
      <c r="B10" s="9"/>
      <c r="C10" s="9">
        <f>SUM(C11:C13)</f>
        <v>62750</v>
      </c>
      <c r="D10" s="9"/>
      <c r="E10" s="9"/>
      <c r="F10" s="9"/>
      <c r="G10" s="9">
        <f>SUM(G11:G13)</f>
        <v>4046.13</v>
      </c>
      <c r="H10" s="9"/>
      <c r="I10" s="9"/>
      <c r="J10" s="9">
        <f t="shared" ref="J10" si="0">SUM(J11:J12)</f>
        <v>108746.01</v>
      </c>
      <c r="K10" s="9"/>
      <c r="L10" s="10"/>
      <c r="M10" s="4">
        <f>SUM(M11:M13)</f>
        <v>175542.14</v>
      </c>
    </row>
    <row r="11" spans="1:13" ht="12" customHeight="1" x14ac:dyDescent="0.2">
      <c r="A11" s="1" t="s">
        <v>11</v>
      </c>
      <c r="B11" s="9"/>
      <c r="C11" s="9">
        <v>30000</v>
      </c>
      <c r="D11" s="9"/>
      <c r="E11" s="9"/>
      <c r="F11" s="9"/>
      <c r="G11" s="9">
        <v>1500</v>
      </c>
      <c r="H11" s="9"/>
      <c r="I11" s="9"/>
      <c r="J11" s="9">
        <v>108746.01</v>
      </c>
      <c r="K11" s="9"/>
      <c r="L11" s="10"/>
      <c r="M11" s="4">
        <f>SUM(B11:L11)</f>
        <v>140246.01</v>
      </c>
    </row>
    <row r="12" spans="1:13" ht="12" customHeight="1" x14ac:dyDescent="0.2">
      <c r="A12" s="1" t="s">
        <v>15</v>
      </c>
      <c r="B12" s="9"/>
      <c r="C12" s="9">
        <v>30000</v>
      </c>
      <c r="D12" s="9"/>
      <c r="E12" s="9"/>
      <c r="F12" s="9"/>
      <c r="G12" s="9">
        <v>2276.13</v>
      </c>
      <c r="H12" s="9"/>
      <c r="I12" s="9"/>
      <c r="J12" s="9"/>
      <c r="K12" s="9"/>
      <c r="L12" s="10"/>
      <c r="M12" s="4">
        <f>SUM(B12:L12)</f>
        <v>32276.13</v>
      </c>
    </row>
    <row r="13" spans="1:13" ht="12" customHeight="1" x14ac:dyDescent="0.2">
      <c r="A13" s="1" t="s">
        <v>39</v>
      </c>
      <c r="B13" s="9"/>
      <c r="C13" s="9">
        <v>2750</v>
      </c>
      <c r="D13" s="9"/>
      <c r="E13" s="9"/>
      <c r="F13" s="9"/>
      <c r="G13" s="9">
        <v>270</v>
      </c>
      <c r="H13" s="9"/>
      <c r="I13" s="9"/>
      <c r="J13" s="9"/>
      <c r="K13" s="9"/>
      <c r="L13" s="10"/>
      <c r="M13" s="4">
        <f>SUM(B13:L13)</f>
        <v>3020</v>
      </c>
    </row>
    <row r="14" spans="1:13" ht="12" customHeight="1" x14ac:dyDescent="0.2">
      <c r="A14" s="2" t="s">
        <v>10</v>
      </c>
      <c r="B14" s="9"/>
      <c r="C14" s="9">
        <f>SUM(C15:C22)</f>
        <v>20000</v>
      </c>
      <c r="D14" s="9">
        <f>SUM(D15:D22)</f>
        <v>5000</v>
      </c>
      <c r="E14" s="9">
        <f>SUM(E15:E22)</f>
        <v>0</v>
      </c>
      <c r="F14" s="9">
        <f>SUM(F15:F22)</f>
        <v>0</v>
      </c>
      <c r="G14" s="9">
        <f>SUM(G15:G22)</f>
        <v>0</v>
      </c>
      <c r="H14" s="9">
        <f>SUM(H15:H22)</f>
        <v>0</v>
      </c>
      <c r="I14" s="9">
        <f>SUM(I15:I22)</f>
        <v>0</v>
      </c>
      <c r="J14" s="9">
        <f>SUM(J15:J22)</f>
        <v>59367.59</v>
      </c>
      <c r="K14" s="9"/>
      <c r="L14" s="10"/>
    </row>
    <row r="15" spans="1:13" ht="12" customHeight="1" x14ac:dyDescent="0.2">
      <c r="A15" s="1" t="s">
        <v>28</v>
      </c>
      <c r="B15" s="9"/>
      <c r="C15" s="9">
        <v>20000</v>
      </c>
      <c r="D15" s="9"/>
      <c r="E15" s="9"/>
      <c r="F15" s="9"/>
      <c r="G15" s="9"/>
      <c r="H15" s="9"/>
      <c r="I15" s="9"/>
      <c r="J15" s="9"/>
      <c r="K15" s="9"/>
      <c r="L15" s="10"/>
    </row>
    <row r="16" spans="1:13" ht="12" customHeight="1" x14ac:dyDescent="0.2">
      <c r="A16" s="1" t="s">
        <v>49</v>
      </c>
      <c r="B16" s="9"/>
      <c r="C16" s="9"/>
      <c r="D16" s="9">
        <v>5000</v>
      </c>
      <c r="E16" s="9"/>
      <c r="F16" s="9"/>
      <c r="G16" s="9"/>
      <c r="H16" s="9"/>
      <c r="I16" s="9"/>
      <c r="J16" s="9"/>
      <c r="K16" s="9"/>
      <c r="L16" s="10"/>
    </row>
    <row r="17" spans="1:12" ht="12" customHeight="1" x14ac:dyDescent="0.2">
      <c r="A17" s="1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ht="12" customHeight="1" x14ac:dyDescent="0.2">
      <c r="A18" s="1" t="s">
        <v>34</v>
      </c>
      <c r="B18" s="9"/>
      <c r="C18" s="9"/>
      <c r="D18" s="9"/>
      <c r="E18" s="9"/>
      <c r="F18" s="9"/>
      <c r="G18" s="9"/>
      <c r="H18" s="9"/>
      <c r="I18" s="9"/>
      <c r="J18" s="9">
        <v>30000</v>
      </c>
      <c r="K18" s="9"/>
      <c r="L18" s="10"/>
    </row>
    <row r="19" spans="1:12" ht="12" customHeight="1" x14ac:dyDescent="0.2">
      <c r="A19" s="1" t="s">
        <v>12</v>
      </c>
      <c r="B19" s="9"/>
      <c r="C19" s="9"/>
      <c r="D19" s="9"/>
      <c r="E19" s="9"/>
      <c r="F19" s="9"/>
      <c r="G19" s="9"/>
      <c r="H19" s="9"/>
      <c r="I19" s="9"/>
      <c r="J19" s="9">
        <v>29367.59</v>
      </c>
      <c r="K19" s="9"/>
      <c r="L19" s="10"/>
    </row>
    <row r="20" spans="1:12" ht="12" customHeight="1" x14ac:dyDescent="0.2">
      <c r="A20" s="1" t="s">
        <v>51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10"/>
    </row>
    <row r="21" spans="1:12" ht="12" customHeight="1" x14ac:dyDescent="0.2">
      <c r="A21" s="1" t="s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12" customHeight="1" x14ac:dyDescent="0.2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2" customHeight="1" x14ac:dyDescent="0.2">
      <c r="A23" s="2" t="s">
        <v>43</v>
      </c>
      <c r="B23" s="9"/>
      <c r="C23" s="9">
        <f>SUM(C24:C28)</f>
        <v>53700</v>
      </c>
      <c r="D23" s="9">
        <f t="shared" ref="D23:K23" si="1">SUM(D24:D28)</f>
        <v>3900</v>
      </c>
      <c r="E23" s="9">
        <f t="shared" si="1"/>
        <v>10000</v>
      </c>
      <c r="F23" s="9"/>
      <c r="G23" s="9"/>
      <c r="H23" s="9"/>
      <c r="I23" s="9"/>
      <c r="J23" s="9">
        <f t="shared" si="1"/>
        <v>0</v>
      </c>
      <c r="K23" s="9">
        <f t="shared" si="1"/>
        <v>15000</v>
      </c>
      <c r="L23" s="10"/>
    </row>
    <row r="24" spans="1:12" ht="12" customHeight="1" x14ac:dyDescent="0.2">
      <c r="A24" s="1" t="s">
        <v>27</v>
      </c>
      <c r="B24" s="9"/>
      <c r="C24" s="9">
        <v>10000</v>
      </c>
      <c r="D24" s="9"/>
      <c r="E24" s="9"/>
      <c r="F24" s="9"/>
      <c r="G24" s="9"/>
      <c r="H24" s="9"/>
      <c r="I24" s="9"/>
      <c r="J24" s="9"/>
      <c r="K24" s="9"/>
      <c r="L24" s="10"/>
    </row>
    <row r="25" spans="1:12" ht="12" customHeight="1" x14ac:dyDescent="0.2">
      <c r="A25" s="1" t="s">
        <v>38</v>
      </c>
      <c r="B25" s="9"/>
      <c r="C25" s="9">
        <f>20000+6000+11700</f>
        <v>37700</v>
      </c>
      <c r="D25" s="9">
        <v>3900</v>
      </c>
      <c r="E25" s="9"/>
      <c r="F25" s="9"/>
      <c r="G25" s="9"/>
      <c r="H25" s="9"/>
      <c r="I25" s="9"/>
      <c r="J25" s="9"/>
      <c r="K25" s="9"/>
      <c r="L25" s="10"/>
    </row>
    <row r="26" spans="1:12" ht="12" customHeight="1" x14ac:dyDescent="0.2">
      <c r="A26" s="1" t="s">
        <v>20</v>
      </c>
      <c r="B26" s="9"/>
      <c r="C26" s="9">
        <v>6000</v>
      </c>
      <c r="D26" s="9"/>
      <c r="E26" s="9"/>
      <c r="F26" s="9"/>
      <c r="G26" s="9"/>
      <c r="H26" s="9"/>
      <c r="I26" s="9"/>
      <c r="J26" s="9"/>
      <c r="K26" s="9"/>
      <c r="L26" s="10"/>
    </row>
    <row r="27" spans="1:12" ht="12" customHeight="1" x14ac:dyDescent="0.2">
      <c r="A27" s="1" t="s">
        <v>41</v>
      </c>
      <c r="B27" s="9"/>
      <c r="C27" s="9"/>
      <c r="D27" s="9"/>
      <c r="E27" s="9"/>
      <c r="F27" s="9"/>
      <c r="G27" s="9"/>
      <c r="H27" s="9"/>
      <c r="I27" s="9"/>
      <c r="J27" s="9"/>
      <c r="K27" s="9">
        <v>10000</v>
      </c>
      <c r="L27" s="10"/>
    </row>
    <row r="28" spans="1:12" ht="12" customHeight="1" x14ac:dyDescent="0.2">
      <c r="A28" s="1" t="s">
        <v>50</v>
      </c>
      <c r="B28" s="9"/>
      <c r="C28" s="9"/>
      <c r="D28" s="9"/>
      <c r="E28" s="9">
        <v>10000</v>
      </c>
      <c r="F28" s="9"/>
      <c r="G28" s="9"/>
      <c r="H28" s="9"/>
      <c r="I28" s="9"/>
      <c r="J28" s="9"/>
      <c r="K28" s="9">
        <v>5000</v>
      </c>
      <c r="L28" s="10"/>
    </row>
    <row r="29" spans="1:12" ht="12" customHeight="1" x14ac:dyDescent="0.2">
      <c r="A29" s="2" t="s">
        <v>16</v>
      </c>
      <c r="B29" s="9"/>
      <c r="C29" s="9">
        <v>499294</v>
      </c>
      <c r="D29" s="9"/>
      <c r="E29" s="9"/>
      <c r="F29" s="9"/>
      <c r="G29" s="9"/>
      <c r="H29" s="9"/>
      <c r="I29" s="9"/>
      <c r="J29" s="9"/>
      <c r="K29" s="9"/>
      <c r="L29" s="11">
        <v>65233</v>
      </c>
    </row>
    <row r="30" spans="1:12" ht="12" customHeight="1" x14ac:dyDescent="0.2">
      <c r="A30" s="2" t="s">
        <v>22</v>
      </c>
      <c r="B30" s="9"/>
      <c r="C30" s="9">
        <v>0</v>
      </c>
      <c r="D30" s="9"/>
      <c r="E30" s="9"/>
      <c r="F30" s="9"/>
      <c r="G30" s="9"/>
      <c r="H30" s="9"/>
      <c r="I30" s="9"/>
      <c r="J30" s="9"/>
      <c r="K30" s="9"/>
      <c r="L30" s="10"/>
    </row>
    <row r="31" spans="1:12" ht="12" customHeight="1" x14ac:dyDescent="0.2">
      <c r="A31" s="2" t="s">
        <v>53</v>
      </c>
      <c r="B31" s="9"/>
      <c r="C31" s="9"/>
      <c r="D31" s="9"/>
      <c r="E31" s="9"/>
      <c r="F31" s="9"/>
      <c r="G31" s="9"/>
      <c r="H31" s="9">
        <v>136250</v>
      </c>
      <c r="I31" s="9"/>
      <c r="J31" s="9"/>
      <c r="K31" s="9"/>
      <c r="L31" s="11"/>
    </row>
    <row r="32" spans="1:12" ht="12" customHeight="1" x14ac:dyDescent="0.2">
      <c r="A32" s="2" t="s">
        <v>4</v>
      </c>
      <c r="B32" s="9"/>
      <c r="C32" s="9">
        <v>6000</v>
      </c>
      <c r="D32" s="9"/>
      <c r="E32" s="9"/>
      <c r="F32" s="9"/>
      <c r="G32" s="9"/>
      <c r="H32" s="9"/>
      <c r="I32" s="9"/>
      <c r="J32" s="9"/>
      <c r="K32" s="9"/>
      <c r="L32" s="12"/>
    </row>
    <row r="33" spans="1:14" ht="12" customHeight="1" x14ac:dyDescent="0.2">
      <c r="A33" s="2" t="s">
        <v>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2"/>
    </row>
    <row r="34" spans="1:14" ht="12" customHeight="1" x14ac:dyDescent="0.2">
      <c r="A34" s="2" t="s">
        <v>26</v>
      </c>
      <c r="B34" s="9"/>
      <c r="C34" s="9">
        <f>SUM(C35:C36)</f>
        <v>25000</v>
      </c>
      <c r="D34" s="9">
        <f t="shared" ref="D34:K34" si="2">SUM(D35:D36)</f>
        <v>78600</v>
      </c>
      <c r="E34" s="9">
        <f t="shared" si="2"/>
        <v>0</v>
      </c>
      <c r="F34" s="9">
        <f t="shared" si="2"/>
        <v>0</v>
      </c>
      <c r="G34" s="9">
        <f t="shared" si="2"/>
        <v>3530</v>
      </c>
      <c r="H34" s="9">
        <f t="shared" si="2"/>
        <v>0</v>
      </c>
      <c r="I34" s="9">
        <f t="shared" si="2"/>
        <v>10000</v>
      </c>
      <c r="J34" s="9">
        <f t="shared" si="2"/>
        <v>15000</v>
      </c>
      <c r="K34" s="9">
        <f t="shared" si="2"/>
        <v>10000</v>
      </c>
      <c r="L34" s="12"/>
    </row>
    <row r="35" spans="1:14" ht="12" customHeight="1" x14ac:dyDescent="0.2">
      <c r="A35" s="1" t="s">
        <v>29</v>
      </c>
      <c r="B35" s="9"/>
      <c r="C35" s="9"/>
      <c r="D35" s="9">
        <v>60000</v>
      </c>
      <c r="E35" s="9"/>
      <c r="F35" s="9"/>
      <c r="G35" s="9"/>
      <c r="H35" s="9"/>
      <c r="I35" s="9"/>
      <c r="J35" s="9"/>
      <c r="K35" s="9"/>
      <c r="L35" s="12"/>
    </row>
    <row r="36" spans="1:14" ht="12" customHeight="1" x14ac:dyDescent="0.2">
      <c r="A36" s="1" t="s">
        <v>33</v>
      </c>
      <c r="B36" s="9"/>
      <c r="C36" s="9">
        <v>25000</v>
      </c>
      <c r="D36" s="9">
        <v>18600</v>
      </c>
      <c r="E36" s="9"/>
      <c r="F36" s="9"/>
      <c r="G36" s="9">
        <v>3530</v>
      </c>
      <c r="H36" s="9"/>
      <c r="I36" s="9">
        <v>10000</v>
      </c>
      <c r="J36" s="9">
        <v>15000</v>
      </c>
      <c r="K36" s="9">
        <v>10000</v>
      </c>
      <c r="L36" s="12"/>
    </row>
    <row r="37" spans="1:14" ht="12" customHeight="1" x14ac:dyDescent="0.2">
      <c r="A37" s="2" t="s">
        <v>13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2"/>
    </row>
    <row r="38" spans="1:14" ht="12" customHeight="1" x14ac:dyDescent="0.2">
      <c r="A38" s="2" t="s">
        <v>37</v>
      </c>
      <c r="B38" s="9"/>
      <c r="C38" s="9"/>
      <c r="D38" s="9"/>
      <c r="E38" s="9"/>
      <c r="F38" s="9">
        <v>5000</v>
      </c>
      <c r="G38" s="9"/>
      <c r="H38" s="9"/>
      <c r="I38" s="9"/>
      <c r="J38" s="9"/>
      <c r="K38" s="9"/>
      <c r="L38" s="12"/>
    </row>
    <row r="39" spans="1:14" ht="12" customHeight="1" x14ac:dyDescent="0.2">
      <c r="A39" s="2" t="s">
        <v>0</v>
      </c>
      <c r="B39" s="9">
        <f t="shared" ref="B39" si="3">SUM(B3:B37)</f>
        <v>934276.14</v>
      </c>
      <c r="C39" s="9">
        <f>C3+C4+C5+C6+C7+C8+C9+C10+C14+C23+C29+C30+C31+C32+C33+C34+C37</f>
        <v>2966718.55</v>
      </c>
      <c r="D39" s="9">
        <f>D3+D4+D5+D6+D7+D8+D9+D10+D14+D23+D29+D30+D31+D32+D33+D34+D37</f>
        <v>87500</v>
      </c>
      <c r="E39" s="9">
        <f>E3+E4+E5+E6+E7+E8+E9+E10+E14+E23+E29+E30+E31+E32+E33+E34+E37</f>
        <v>10000</v>
      </c>
      <c r="F39" s="9">
        <f>F3+F4+F5+F6+F7+F8+F9+F10+F14+F23+F29+F30+F31+F32+F33+F34+F37+F38</f>
        <v>5000</v>
      </c>
      <c r="G39" s="9">
        <f>G3+G4+G5+G6+G7+G8+G9+G10+G14+G23+G29+G30+G31+G32+G33+G34+G37</f>
        <v>223916.16</v>
      </c>
      <c r="H39" s="9">
        <f>H3+H4+H5+H6+H7+H8+H9+H10+H14+H23+H29+H30+H31+H32+H33+H34+H37</f>
        <v>136250</v>
      </c>
      <c r="I39" s="9">
        <f>I3+I4+I5+I6+I7+I8+I9+I10+I14+I23+I29+I30+I31+I32+I33+I34+I37</f>
        <v>10000</v>
      </c>
      <c r="J39" s="9">
        <f>J3+J4+J5+J6+J7+J8+J9+J10+J14+J23+J29+J30+J31+J32+J33+J34+J37</f>
        <v>183113.59999999998</v>
      </c>
      <c r="K39" s="9">
        <f>K3+K4+K5+K6+K7+K8+K9+K10+K14+K23+K29+K30+K31+K32+K33+K34+K37</f>
        <v>25000</v>
      </c>
      <c r="L39" s="9">
        <f>SUM(L3:L37)</f>
        <v>65233</v>
      </c>
      <c r="M39" s="5"/>
    </row>
    <row r="40" spans="1:14" x14ac:dyDescent="0.2">
      <c r="A40" s="6"/>
      <c r="B40" s="13"/>
      <c r="C40" s="27">
        <f>B39+C39-C29</f>
        <v>3401700.69</v>
      </c>
      <c r="D40" s="27"/>
      <c r="E40" s="27"/>
      <c r="F40" s="27"/>
      <c r="G40" s="27"/>
      <c r="H40" s="27"/>
      <c r="I40" s="27"/>
      <c r="J40" s="27"/>
      <c r="K40" s="28"/>
      <c r="L40" s="13">
        <f>SUM(B39:L39)</f>
        <v>4647007.4499999993</v>
      </c>
      <c r="M40" s="6" t="s">
        <v>24</v>
      </c>
      <c r="N40" s="6"/>
    </row>
    <row r="41" spans="1:14" x14ac:dyDescent="0.2">
      <c r="A41" s="2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>
        <f>L43+G43</f>
        <v>4647007.45</v>
      </c>
      <c r="M41" s="6"/>
      <c r="N41" s="6"/>
    </row>
    <row r="42" spans="1:14" x14ac:dyDescent="0.2">
      <c r="A42" s="26">
        <v>0.84</v>
      </c>
      <c r="B42" s="24">
        <f>C42*A42</f>
        <v>3615617.1575999996</v>
      </c>
      <c r="C42" s="24">
        <f>L43-G39-D39</f>
        <v>4304306.1399999997</v>
      </c>
      <c r="D42" s="24"/>
      <c r="E42" s="24"/>
      <c r="F42" s="24"/>
      <c r="G42" s="24" t="s">
        <v>44</v>
      </c>
      <c r="H42" s="24"/>
      <c r="I42" s="24"/>
      <c r="J42" s="24"/>
      <c r="K42" s="24"/>
      <c r="L42" s="24">
        <f>L41-L40</f>
        <v>0</v>
      </c>
      <c r="M42" s="6"/>
      <c r="N42" s="6"/>
    </row>
    <row r="43" spans="1:14" x14ac:dyDescent="0.2">
      <c r="A43" s="6"/>
      <c r="B43" s="24"/>
      <c r="C43" s="24"/>
      <c r="D43" s="24"/>
      <c r="E43" s="24"/>
      <c r="F43" s="24"/>
      <c r="G43" s="29">
        <v>31285.15</v>
      </c>
      <c r="H43" s="29"/>
      <c r="I43" s="29"/>
      <c r="J43" s="24"/>
      <c r="K43" s="24"/>
      <c r="L43" s="13">
        <v>4615722.3</v>
      </c>
      <c r="M43" s="7" t="s">
        <v>23</v>
      </c>
      <c r="N43" s="6"/>
    </row>
    <row r="44" spans="1:14" x14ac:dyDescent="0.2">
      <c r="A44" s="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6"/>
      <c r="N44" s="6"/>
    </row>
    <row r="45" spans="1:14" x14ac:dyDescent="0.2">
      <c r="A45" s="6"/>
      <c r="B45" s="24" t="s">
        <v>30</v>
      </c>
      <c r="C45" s="24" t="s">
        <v>31</v>
      </c>
      <c r="D45" s="24">
        <v>0.24</v>
      </c>
      <c r="E45" s="24"/>
      <c r="F45" s="24"/>
      <c r="G45" s="24"/>
      <c r="H45" s="24"/>
      <c r="I45" s="24"/>
      <c r="J45" s="24"/>
      <c r="K45" s="24"/>
      <c r="L45" s="24"/>
      <c r="M45" s="6"/>
      <c r="N45" s="6"/>
    </row>
    <row r="46" spans="1:14" x14ac:dyDescent="0.2">
      <c r="A46" s="6"/>
      <c r="B46" s="24">
        <f>SUM(B3:C7)-C5</f>
        <v>3098350.69</v>
      </c>
      <c r="C46" s="24">
        <f>C10+G10+J10</f>
        <v>175542.14</v>
      </c>
      <c r="D46" s="24">
        <f>(SUM(B39:C39)+J39-C29)*24%</f>
        <v>860355.42960000003</v>
      </c>
      <c r="E46" s="24"/>
      <c r="F46" s="24"/>
      <c r="G46" s="24"/>
      <c r="H46" s="24"/>
      <c r="I46" s="24"/>
      <c r="J46" s="24"/>
      <c r="K46" s="24"/>
      <c r="L46" s="24"/>
      <c r="M46" s="6"/>
      <c r="N46" s="6"/>
    </row>
    <row r="47" spans="1:14" x14ac:dyDescent="0.2">
      <c r="A47" s="6"/>
      <c r="B47" s="24"/>
      <c r="C47" s="24"/>
      <c r="D47" s="24">
        <f>B39+C39+J39+E39+K39-B46-C46-C29</f>
        <v>345921.46000000008</v>
      </c>
      <c r="E47" s="24"/>
      <c r="F47" s="24"/>
      <c r="G47" s="24"/>
      <c r="H47" s="24"/>
      <c r="I47" s="24"/>
      <c r="J47" s="24"/>
      <c r="K47" s="24"/>
      <c r="L47" s="24"/>
      <c r="M47" s="6"/>
      <c r="N47" s="6"/>
    </row>
  </sheetData>
  <mergeCells count="1">
    <mergeCell ref="A1:J1"/>
  </mergeCells>
  <pageMargins left="0.74803149606299213" right="0.74803149606299213" top="0.39370078740157483" bottom="0.15748031496062992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638C-6DAC-4AD1-83BD-52D20DBDD26A}">
  <dimension ref="A1:N47"/>
  <sheetViews>
    <sheetView zoomScaleNormal="100" workbookViewId="0">
      <selection activeCell="J20" sqref="J20"/>
    </sheetView>
  </sheetViews>
  <sheetFormatPr defaultRowHeight="12.75" x14ac:dyDescent="0.2"/>
  <cols>
    <col min="1" max="1" width="46.140625" customWidth="1"/>
    <col min="2" max="2" width="11.5703125" customWidth="1"/>
    <col min="3" max="3" width="10.85546875" customWidth="1"/>
    <col min="4" max="4" width="11.85546875" customWidth="1"/>
    <col min="5" max="6" width="10.42578125" customWidth="1"/>
    <col min="7" max="9" width="10.28515625" customWidth="1"/>
    <col min="10" max="11" width="11.140625" customWidth="1"/>
    <col min="12" max="12" width="11.5703125" customWidth="1"/>
    <col min="13" max="13" width="11" customWidth="1"/>
  </cols>
  <sheetData>
    <row r="1" spans="1:13" x14ac:dyDescent="0.2">
      <c r="A1" s="30" t="s">
        <v>47</v>
      </c>
      <c r="B1" s="30"/>
      <c r="C1" s="30"/>
      <c r="D1" s="30"/>
      <c r="E1" s="30"/>
      <c r="F1" s="30"/>
      <c r="G1" s="30"/>
      <c r="H1" s="30"/>
      <c r="I1" s="30"/>
      <c r="J1" s="30"/>
      <c r="K1" s="20"/>
    </row>
    <row r="2" spans="1:13" ht="33.75" customHeight="1" x14ac:dyDescent="0.2">
      <c r="A2" s="23" t="s">
        <v>1</v>
      </c>
      <c r="B2" s="21" t="s">
        <v>5</v>
      </c>
      <c r="C2" s="19" t="s">
        <v>7</v>
      </c>
      <c r="D2" s="19" t="s">
        <v>21</v>
      </c>
      <c r="E2" s="19" t="s">
        <v>42</v>
      </c>
      <c r="F2" s="19" t="s">
        <v>36</v>
      </c>
      <c r="G2" s="18" t="s">
        <v>19</v>
      </c>
      <c r="H2" s="18" t="s">
        <v>52</v>
      </c>
      <c r="I2" s="18" t="s">
        <v>54</v>
      </c>
      <c r="J2" s="19" t="s">
        <v>9</v>
      </c>
      <c r="K2" s="17" t="s">
        <v>40</v>
      </c>
      <c r="L2" s="22" t="s">
        <v>14</v>
      </c>
    </row>
    <row r="3" spans="1:13" ht="12" customHeight="1" x14ac:dyDescent="0.2">
      <c r="A3" s="2" t="s">
        <v>6</v>
      </c>
      <c r="B3" s="8">
        <v>717570</v>
      </c>
      <c r="C3" s="8">
        <v>1074961.68</v>
      </c>
      <c r="D3" s="9"/>
      <c r="E3" s="9"/>
      <c r="F3" s="9"/>
      <c r="G3" s="9">
        <v>171545.48</v>
      </c>
      <c r="H3" s="9"/>
      <c r="I3" s="9"/>
      <c r="J3" s="9"/>
      <c r="K3" s="9"/>
      <c r="L3" s="10"/>
    </row>
    <row r="4" spans="1:13" ht="11.25" customHeight="1" x14ac:dyDescent="0.2">
      <c r="A4" s="3" t="s">
        <v>25</v>
      </c>
      <c r="B4" s="9"/>
      <c r="C4" s="8">
        <v>588805.19999999995</v>
      </c>
      <c r="D4" s="9"/>
      <c r="E4" s="9"/>
      <c r="F4" s="9"/>
      <c r="G4" s="9"/>
      <c r="H4" s="9"/>
      <c r="I4" s="9"/>
      <c r="J4" s="9"/>
      <c r="K4" s="9"/>
      <c r="L4" s="10"/>
    </row>
    <row r="5" spans="1:13" ht="12" customHeight="1" x14ac:dyDescent="0.2">
      <c r="A5" s="2" t="s">
        <v>18</v>
      </c>
      <c r="B5" s="9"/>
      <c r="C5" s="9">
        <v>30000</v>
      </c>
      <c r="D5" s="9"/>
      <c r="E5" s="9"/>
      <c r="F5" s="9"/>
      <c r="G5" s="9"/>
      <c r="H5" s="9"/>
      <c r="I5" s="9"/>
      <c r="J5" s="9"/>
      <c r="K5" s="9"/>
      <c r="L5" s="10"/>
    </row>
    <row r="6" spans="1:13" ht="12" customHeight="1" x14ac:dyDescent="0.2">
      <c r="A6" s="2" t="s">
        <v>2</v>
      </c>
      <c r="B6" s="8">
        <v>216706.14</v>
      </c>
      <c r="C6" s="8">
        <v>322488.5</v>
      </c>
      <c r="D6" s="9"/>
      <c r="E6" s="9"/>
      <c r="F6" s="9"/>
      <c r="G6" s="9">
        <v>51806.73</v>
      </c>
      <c r="H6" s="9"/>
      <c r="I6" s="9"/>
      <c r="J6" s="9"/>
      <c r="K6" s="9"/>
      <c r="L6" s="10"/>
    </row>
    <row r="7" spans="1:13" ht="11.25" customHeight="1" x14ac:dyDescent="0.2">
      <c r="A7" s="3" t="s">
        <v>25</v>
      </c>
      <c r="B7" s="9"/>
      <c r="C7" s="8">
        <v>177819.17</v>
      </c>
      <c r="D7" s="9"/>
      <c r="E7" s="9"/>
      <c r="F7" s="9"/>
      <c r="G7" s="9"/>
      <c r="H7" s="9"/>
      <c r="I7" s="9"/>
      <c r="J7" s="9"/>
      <c r="K7" s="9"/>
      <c r="L7" s="10"/>
    </row>
    <row r="8" spans="1:13" ht="12" customHeight="1" x14ac:dyDescent="0.2">
      <c r="A8" s="2" t="s">
        <v>48</v>
      </c>
      <c r="B8" s="9"/>
      <c r="C8" s="9">
        <v>105900</v>
      </c>
      <c r="D8" s="9"/>
      <c r="E8" s="9"/>
      <c r="F8" s="9"/>
      <c r="G8" s="9">
        <v>1600</v>
      </c>
      <c r="H8" s="9"/>
      <c r="I8" s="9"/>
      <c r="J8" s="9"/>
      <c r="K8" s="9"/>
      <c r="L8" s="10"/>
    </row>
    <row r="9" spans="1:13" ht="12" customHeight="1" x14ac:dyDescent="0.2">
      <c r="A9" s="2" t="s">
        <v>32</v>
      </c>
      <c r="B9" s="9"/>
      <c r="C9" s="9"/>
      <c r="D9" s="9"/>
      <c r="E9" s="9"/>
      <c r="F9" s="9"/>
      <c r="G9" s="9"/>
      <c r="H9" s="9"/>
      <c r="I9" s="9"/>
      <c r="J9" s="9"/>
      <c r="K9" s="9"/>
      <c r="L9" s="10"/>
    </row>
    <row r="10" spans="1:13" ht="12" customHeight="1" x14ac:dyDescent="0.2">
      <c r="A10" s="2" t="s">
        <v>3</v>
      </c>
      <c r="B10" s="9"/>
      <c r="C10" s="9">
        <f>SUM(C11:C13)</f>
        <v>62750</v>
      </c>
      <c r="D10" s="9"/>
      <c r="E10" s="9"/>
      <c r="F10" s="9"/>
      <c r="G10" s="9">
        <f>SUM(G11:G13)</f>
        <v>5162.46</v>
      </c>
      <c r="H10" s="9"/>
      <c r="I10" s="9"/>
      <c r="J10" s="9">
        <f t="shared" ref="J10" si="0">SUM(J11:J12)</f>
        <v>108746.01</v>
      </c>
      <c r="K10" s="9"/>
      <c r="L10" s="10"/>
      <c r="M10" s="4">
        <f>SUM(M11:M13)</f>
        <v>176658.47</v>
      </c>
    </row>
    <row r="11" spans="1:13" ht="12" customHeight="1" x14ac:dyDescent="0.2">
      <c r="A11" s="1" t="s">
        <v>11</v>
      </c>
      <c r="B11" s="9"/>
      <c r="C11" s="9">
        <v>30000</v>
      </c>
      <c r="D11" s="9"/>
      <c r="E11" s="9"/>
      <c r="F11" s="9"/>
      <c r="G11" s="9">
        <v>2000</v>
      </c>
      <c r="H11" s="9"/>
      <c r="I11" s="9"/>
      <c r="J11" s="9">
        <v>108746.01</v>
      </c>
      <c r="K11" s="9"/>
      <c r="L11" s="10"/>
      <c r="M11" s="4">
        <f>SUM(B11:L11)</f>
        <v>140746.01</v>
      </c>
    </row>
    <row r="12" spans="1:13" ht="12" customHeight="1" x14ac:dyDescent="0.2">
      <c r="A12" s="1" t="s">
        <v>15</v>
      </c>
      <c r="B12" s="9"/>
      <c r="C12" s="9">
        <v>30000</v>
      </c>
      <c r="D12" s="9"/>
      <c r="E12" s="9"/>
      <c r="F12" s="9"/>
      <c r="G12" s="9">
        <v>2892.46</v>
      </c>
      <c r="H12" s="9"/>
      <c r="I12" s="9"/>
      <c r="J12" s="9"/>
      <c r="K12" s="9"/>
      <c r="L12" s="10"/>
      <c r="M12" s="4">
        <f>SUM(B12:L12)</f>
        <v>32892.46</v>
      </c>
    </row>
    <row r="13" spans="1:13" ht="12" customHeight="1" x14ac:dyDescent="0.2">
      <c r="A13" s="1" t="s">
        <v>39</v>
      </c>
      <c r="B13" s="9"/>
      <c r="C13" s="9">
        <v>2750</v>
      </c>
      <c r="D13" s="9"/>
      <c r="E13" s="9"/>
      <c r="F13" s="9"/>
      <c r="G13" s="9">
        <v>270</v>
      </c>
      <c r="H13" s="9"/>
      <c r="I13" s="9"/>
      <c r="J13" s="9"/>
      <c r="K13" s="9"/>
      <c r="L13" s="10"/>
      <c r="M13" s="4">
        <f>SUM(B13:L13)</f>
        <v>3020</v>
      </c>
    </row>
    <row r="14" spans="1:13" ht="12" customHeight="1" x14ac:dyDescent="0.2">
      <c r="A14" s="2" t="s">
        <v>10</v>
      </c>
      <c r="B14" s="9"/>
      <c r="C14" s="9">
        <f>SUM(C15:C22)</f>
        <v>20000</v>
      </c>
      <c r="D14" s="9">
        <f>SUM(D15:D22)</f>
        <v>5000</v>
      </c>
      <c r="E14" s="9">
        <f>SUM(E15:E22)</f>
        <v>0</v>
      </c>
      <c r="F14" s="9">
        <f>SUM(F15:F22)</f>
        <v>0</v>
      </c>
      <c r="G14" s="9">
        <f>SUM(G15:G22)</f>
        <v>0</v>
      </c>
      <c r="H14" s="9">
        <f>SUM(H15:H22)</f>
        <v>0</v>
      </c>
      <c r="I14" s="9">
        <f>SUM(I15:I22)</f>
        <v>0</v>
      </c>
      <c r="J14" s="9">
        <f>SUM(J15:J22)</f>
        <v>73817.55</v>
      </c>
      <c r="K14" s="9"/>
      <c r="L14" s="10"/>
    </row>
    <row r="15" spans="1:13" ht="12" customHeight="1" x14ac:dyDescent="0.2">
      <c r="A15" s="1" t="s">
        <v>28</v>
      </c>
      <c r="B15" s="9"/>
      <c r="C15" s="9">
        <v>20000</v>
      </c>
      <c r="D15" s="9"/>
      <c r="E15" s="9"/>
      <c r="F15" s="9"/>
      <c r="G15" s="9"/>
      <c r="H15" s="9"/>
      <c r="I15" s="9"/>
      <c r="J15" s="9"/>
      <c r="K15" s="9"/>
      <c r="L15" s="10"/>
    </row>
    <row r="16" spans="1:13" ht="12" customHeight="1" x14ac:dyDescent="0.2">
      <c r="A16" s="1" t="s">
        <v>49</v>
      </c>
      <c r="B16" s="9"/>
      <c r="C16" s="9"/>
      <c r="D16" s="9">
        <v>5000</v>
      </c>
      <c r="E16" s="9"/>
      <c r="F16" s="9"/>
      <c r="G16" s="9"/>
      <c r="H16" s="9"/>
      <c r="I16" s="9"/>
      <c r="J16" s="9"/>
      <c r="K16" s="9"/>
      <c r="L16" s="10"/>
    </row>
    <row r="17" spans="1:12" ht="12" customHeight="1" x14ac:dyDescent="0.2">
      <c r="A17" s="1" t="s">
        <v>35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0"/>
    </row>
    <row r="18" spans="1:12" ht="12" customHeight="1" x14ac:dyDescent="0.2">
      <c r="A18" s="1" t="s">
        <v>34</v>
      </c>
      <c r="B18" s="9"/>
      <c r="C18" s="9"/>
      <c r="D18" s="9"/>
      <c r="E18" s="9"/>
      <c r="F18" s="9"/>
      <c r="G18" s="9"/>
      <c r="H18" s="9"/>
      <c r="I18" s="9"/>
      <c r="J18" s="9">
        <v>30000</v>
      </c>
      <c r="K18" s="9"/>
      <c r="L18" s="10"/>
    </row>
    <row r="19" spans="1:12" ht="12" customHeight="1" x14ac:dyDescent="0.2">
      <c r="A19" s="1" t="s">
        <v>12</v>
      </c>
      <c r="B19" s="9"/>
      <c r="C19" s="9"/>
      <c r="D19" s="9"/>
      <c r="E19" s="9"/>
      <c r="F19" s="9"/>
      <c r="G19" s="9"/>
      <c r="H19" s="9"/>
      <c r="I19" s="9"/>
      <c r="J19" s="9">
        <v>43817.55</v>
      </c>
      <c r="K19" s="9"/>
      <c r="L19" s="10"/>
    </row>
    <row r="20" spans="1:12" ht="12" customHeight="1" x14ac:dyDescent="0.2">
      <c r="A20" s="1" t="s">
        <v>51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10"/>
    </row>
    <row r="21" spans="1:12" ht="12" customHeight="1" x14ac:dyDescent="0.2">
      <c r="A21" s="1" t="s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12" customHeight="1" x14ac:dyDescent="0.2">
      <c r="A22" s="1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2" customHeight="1" x14ac:dyDescent="0.2">
      <c r="A23" s="2" t="s">
        <v>43</v>
      </c>
      <c r="B23" s="9"/>
      <c r="C23" s="9">
        <f>SUM(C24:C28)</f>
        <v>53700</v>
      </c>
      <c r="D23" s="9">
        <f t="shared" ref="D23:K23" si="1">SUM(D24:D28)</f>
        <v>3900</v>
      </c>
      <c r="E23" s="9">
        <f t="shared" si="1"/>
        <v>10000</v>
      </c>
      <c r="F23" s="9"/>
      <c r="G23" s="9"/>
      <c r="H23" s="9"/>
      <c r="I23" s="9"/>
      <c r="J23" s="9">
        <f t="shared" si="1"/>
        <v>0</v>
      </c>
      <c r="K23" s="9">
        <f t="shared" si="1"/>
        <v>15000</v>
      </c>
      <c r="L23" s="10"/>
    </row>
    <row r="24" spans="1:12" ht="12" customHeight="1" x14ac:dyDescent="0.2">
      <c r="A24" s="1" t="s">
        <v>27</v>
      </c>
      <c r="B24" s="9"/>
      <c r="C24" s="9">
        <v>10000</v>
      </c>
      <c r="D24" s="9"/>
      <c r="E24" s="9"/>
      <c r="F24" s="9"/>
      <c r="G24" s="9"/>
      <c r="H24" s="9"/>
      <c r="I24" s="9"/>
      <c r="J24" s="9"/>
      <c r="K24" s="9"/>
      <c r="L24" s="10"/>
    </row>
    <row r="25" spans="1:12" ht="12" customHeight="1" x14ac:dyDescent="0.2">
      <c r="A25" s="1" t="s">
        <v>38</v>
      </c>
      <c r="B25" s="9"/>
      <c r="C25" s="9">
        <f>20000+6000+11700</f>
        <v>37700</v>
      </c>
      <c r="D25" s="9">
        <v>3900</v>
      </c>
      <c r="E25" s="9"/>
      <c r="F25" s="9"/>
      <c r="G25" s="9"/>
      <c r="H25" s="9"/>
      <c r="I25" s="9"/>
      <c r="J25" s="9"/>
      <c r="K25" s="9"/>
      <c r="L25" s="10"/>
    </row>
    <row r="26" spans="1:12" ht="12" customHeight="1" x14ac:dyDescent="0.2">
      <c r="A26" s="1" t="s">
        <v>20</v>
      </c>
      <c r="B26" s="9"/>
      <c r="C26" s="9">
        <v>6000</v>
      </c>
      <c r="D26" s="9"/>
      <c r="E26" s="9"/>
      <c r="F26" s="9"/>
      <c r="G26" s="9"/>
      <c r="H26" s="9"/>
      <c r="I26" s="9"/>
      <c r="J26" s="9"/>
      <c r="K26" s="9"/>
      <c r="L26" s="10"/>
    </row>
    <row r="27" spans="1:12" ht="12" customHeight="1" x14ac:dyDescent="0.2">
      <c r="A27" s="1" t="s">
        <v>41</v>
      </c>
      <c r="B27" s="9"/>
      <c r="C27" s="9"/>
      <c r="D27" s="9"/>
      <c r="E27" s="9"/>
      <c r="F27" s="9"/>
      <c r="G27" s="9"/>
      <c r="H27" s="9"/>
      <c r="I27" s="9"/>
      <c r="J27" s="9"/>
      <c r="K27" s="9">
        <v>10000</v>
      </c>
      <c r="L27" s="10"/>
    </row>
    <row r="28" spans="1:12" ht="12" customHeight="1" x14ac:dyDescent="0.2">
      <c r="A28" s="1" t="s">
        <v>50</v>
      </c>
      <c r="B28" s="9"/>
      <c r="C28" s="9"/>
      <c r="D28" s="9"/>
      <c r="E28" s="9">
        <v>10000</v>
      </c>
      <c r="F28" s="9"/>
      <c r="G28" s="9"/>
      <c r="H28" s="9"/>
      <c r="I28" s="9"/>
      <c r="J28" s="9"/>
      <c r="K28" s="9">
        <v>5000</v>
      </c>
      <c r="L28" s="10"/>
    </row>
    <row r="29" spans="1:12" ht="12" customHeight="1" x14ac:dyDescent="0.2">
      <c r="A29" s="2" t="s">
        <v>16</v>
      </c>
      <c r="B29" s="9"/>
      <c r="C29" s="9">
        <v>499294</v>
      </c>
      <c r="D29" s="9"/>
      <c r="E29" s="9"/>
      <c r="F29" s="9"/>
      <c r="G29" s="9"/>
      <c r="H29" s="9"/>
      <c r="I29" s="9"/>
      <c r="J29" s="9"/>
      <c r="K29" s="9"/>
      <c r="L29" s="11">
        <v>65233</v>
      </c>
    </row>
    <row r="30" spans="1:12" ht="12" customHeight="1" x14ac:dyDescent="0.2">
      <c r="A30" s="2" t="s">
        <v>22</v>
      </c>
      <c r="B30" s="9"/>
      <c r="C30" s="9">
        <v>0</v>
      </c>
      <c r="D30" s="9"/>
      <c r="E30" s="9"/>
      <c r="F30" s="9"/>
      <c r="G30" s="9"/>
      <c r="H30" s="9"/>
      <c r="I30" s="9"/>
      <c r="J30" s="9"/>
      <c r="K30" s="9"/>
      <c r="L30" s="10"/>
    </row>
    <row r="31" spans="1:12" ht="12" customHeight="1" x14ac:dyDescent="0.2">
      <c r="A31" s="2" t="s">
        <v>53</v>
      </c>
      <c r="B31" s="9"/>
      <c r="C31" s="9"/>
      <c r="D31" s="9"/>
      <c r="E31" s="9"/>
      <c r="F31" s="9"/>
      <c r="G31" s="9"/>
      <c r="H31" s="9">
        <v>136250</v>
      </c>
      <c r="I31" s="9"/>
      <c r="J31" s="9"/>
      <c r="K31" s="9"/>
      <c r="L31" s="11"/>
    </row>
    <row r="32" spans="1:12" ht="12" customHeight="1" x14ac:dyDescent="0.2">
      <c r="A32" s="2" t="s">
        <v>4</v>
      </c>
      <c r="B32" s="9"/>
      <c r="C32" s="9">
        <v>6000</v>
      </c>
      <c r="D32" s="9"/>
      <c r="E32" s="9"/>
      <c r="F32" s="9"/>
      <c r="G32" s="9"/>
      <c r="H32" s="9"/>
      <c r="I32" s="9"/>
      <c r="J32" s="9"/>
      <c r="K32" s="9"/>
      <c r="L32" s="12"/>
    </row>
    <row r="33" spans="1:14" ht="12" customHeight="1" x14ac:dyDescent="0.2">
      <c r="A33" s="2" t="s">
        <v>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12"/>
    </row>
    <row r="34" spans="1:14" ht="12" customHeight="1" x14ac:dyDescent="0.2">
      <c r="A34" s="2" t="s">
        <v>26</v>
      </c>
      <c r="B34" s="9"/>
      <c r="C34" s="9">
        <f>SUM(C35:C36)</f>
        <v>25000</v>
      </c>
      <c r="D34" s="9">
        <f t="shared" ref="D34:K34" si="2">SUM(D35:D36)</f>
        <v>78600</v>
      </c>
      <c r="E34" s="9">
        <f t="shared" si="2"/>
        <v>0</v>
      </c>
      <c r="F34" s="9">
        <f t="shared" si="2"/>
        <v>0</v>
      </c>
      <c r="G34" s="9">
        <f t="shared" si="2"/>
        <v>3730</v>
      </c>
      <c r="H34" s="9">
        <f t="shared" si="2"/>
        <v>0</v>
      </c>
      <c r="I34" s="9">
        <f t="shared" si="2"/>
        <v>10000</v>
      </c>
      <c r="J34" s="9">
        <f t="shared" si="2"/>
        <v>15000</v>
      </c>
      <c r="K34" s="9">
        <f t="shared" si="2"/>
        <v>10000</v>
      </c>
      <c r="L34" s="12"/>
    </row>
    <row r="35" spans="1:14" ht="12" customHeight="1" x14ac:dyDescent="0.2">
      <c r="A35" s="1" t="s">
        <v>29</v>
      </c>
      <c r="B35" s="9"/>
      <c r="C35" s="9"/>
      <c r="D35" s="9">
        <v>60000</v>
      </c>
      <c r="E35" s="9"/>
      <c r="F35" s="9"/>
      <c r="G35" s="9"/>
      <c r="H35" s="9"/>
      <c r="I35" s="9"/>
      <c r="J35" s="9"/>
      <c r="K35" s="9"/>
      <c r="L35" s="12"/>
    </row>
    <row r="36" spans="1:14" ht="12" customHeight="1" x14ac:dyDescent="0.2">
      <c r="A36" s="1" t="s">
        <v>33</v>
      </c>
      <c r="B36" s="9"/>
      <c r="C36" s="9">
        <v>25000</v>
      </c>
      <c r="D36" s="9">
        <v>18600</v>
      </c>
      <c r="E36" s="9"/>
      <c r="F36" s="9"/>
      <c r="G36" s="9">
        <v>3730</v>
      </c>
      <c r="H36" s="9"/>
      <c r="I36" s="9">
        <v>10000</v>
      </c>
      <c r="J36" s="9">
        <v>15000</v>
      </c>
      <c r="K36" s="9">
        <v>10000</v>
      </c>
      <c r="L36" s="12"/>
    </row>
    <row r="37" spans="1:14" ht="12" customHeight="1" x14ac:dyDescent="0.2">
      <c r="A37" s="2" t="s">
        <v>13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2"/>
    </row>
    <row r="38" spans="1:14" ht="12" customHeight="1" x14ac:dyDescent="0.2">
      <c r="A38" s="2" t="s">
        <v>37</v>
      </c>
      <c r="B38" s="9"/>
      <c r="C38" s="9"/>
      <c r="D38" s="9"/>
      <c r="E38" s="9"/>
      <c r="F38" s="9">
        <v>5000</v>
      </c>
      <c r="G38" s="9"/>
      <c r="H38" s="9"/>
      <c r="I38" s="9"/>
      <c r="J38" s="9"/>
      <c r="K38" s="9"/>
      <c r="L38" s="12"/>
    </row>
    <row r="39" spans="1:14" ht="12" customHeight="1" x14ac:dyDescent="0.2">
      <c r="A39" s="2" t="s">
        <v>0</v>
      </c>
      <c r="B39" s="9">
        <f t="shared" ref="B39" si="3">SUM(B3:B37)</f>
        <v>934276.14</v>
      </c>
      <c r="C39" s="9">
        <f>C3+C4+C5+C6+C7+C8+C9+C10+C14+C23+C29+C30+C31+C32+C33+C34+C37</f>
        <v>2966718.55</v>
      </c>
      <c r="D39" s="9">
        <f>D3+D4+D5+D6+D7+D8+D9+D10+D14+D23+D29+D30+D31+D32+D33+D34+D37</f>
        <v>87500</v>
      </c>
      <c r="E39" s="9">
        <f>E3+E4+E5+E6+E7+E8+E9+E10+E14+E23+E29+E30+E31+E32+E33+E34+E37</f>
        <v>10000</v>
      </c>
      <c r="F39" s="9">
        <f>F3+F4+F5+F6+F7+F8+F9+F10+F14+F23+F29+F30+F31+F32+F33+F34+F37+F38</f>
        <v>5000</v>
      </c>
      <c r="G39" s="9">
        <f>G3+G4+G5+G6+G7+G8+G9+G10+G14+G23+G29+G30+G31+G32+G33+G34+G37</f>
        <v>233844.67</v>
      </c>
      <c r="H39" s="9">
        <f>H3+H4+H5+H6+H7+H8+H9+H10+H14+H23+H29+H30+H31+H32+H33+H34+H37</f>
        <v>136250</v>
      </c>
      <c r="I39" s="9">
        <f>I3+I4+I5+I6+I7+I8+I9+I10+I14+I23+I29+I30+I31+I32+I33+I34+I37</f>
        <v>10000</v>
      </c>
      <c r="J39" s="9">
        <f>J3+J4+J5+J6+J7+J8+J9+J10+J14+J23+J29+J30+J31+J32+J33+J34+J37</f>
        <v>197563.56</v>
      </c>
      <c r="K39" s="9">
        <f>K3+K4+K5+K6+K7+K8+K9+K10+K14+K23+K29+K30+K31+K32+K33+K34+K37</f>
        <v>25000</v>
      </c>
      <c r="L39" s="9">
        <f>SUM(L3:L37)</f>
        <v>65233</v>
      </c>
      <c r="M39" s="5"/>
    </row>
    <row r="40" spans="1:14" x14ac:dyDescent="0.2">
      <c r="A40" s="6"/>
      <c r="B40" s="13"/>
      <c r="C40" s="27">
        <f>B39+C39-C29</f>
        <v>3401700.69</v>
      </c>
      <c r="D40" s="27"/>
      <c r="E40" s="27"/>
      <c r="F40" s="27"/>
      <c r="G40" s="27"/>
      <c r="H40" s="27"/>
      <c r="I40" s="27"/>
      <c r="J40" s="27"/>
      <c r="K40" s="28"/>
      <c r="L40" s="13">
        <f>SUM(B39:L39)</f>
        <v>4671385.92</v>
      </c>
      <c r="M40" s="6" t="s">
        <v>24</v>
      </c>
      <c r="N40" s="6"/>
    </row>
    <row r="41" spans="1:14" x14ac:dyDescent="0.2">
      <c r="A41" s="25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>
        <f>L43+G43</f>
        <v>4671385.92</v>
      </c>
      <c r="M41" s="6"/>
      <c r="N41" s="6"/>
    </row>
    <row r="42" spans="1:14" x14ac:dyDescent="0.2">
      <c r="A42" s="26">
        <v>0.84</v>
      </c>
      <c r="B42" s="24">
        <f>C42*A42</f>
        <v>3627397.9980000001</v>
      </c>
      <c r="C42" s="24">
        <f>L43-G39-D39</f>
        <v>4318330.95</v>
      </c>
      <c r="D42" s="24"/>
      <c r="E42" s="24"/>
      <c r="F42" s="24"/>
      <c r="G42" s="24" t="s">
        <v>44</v>
      </c>
      <c r="H42" s="24"/>
      <c r="I42" s="24"/>
      <c r="J42" s="24"/>
      <c r="K42" s="24"/>
      <c r="L42" s="24">
        <f>L41-L40</f>
        <v>0</v>
      </c>
      <c r="M42" s="6"/>
      <c r="N42" s="6"/>
    </row>
    <row r="43" spans="1:14" x14ac:dyDescent="0.2">
      <c r="A43" s="6"/>
      <c r="B43" s="24"/>
      <c r="C43" s="24"/>
      <c r="D43" s="24"/>
      <c r="E43" s="24"/>
      <c r="F43" s="24"/>
      <c r="G43" s="29">
        <v>31710.3</v>
      </c>
      <c r="H43" s="29"/>
      <c r="I43" s="29"/>
      <c r="J43" s="24"/>
      <c r="K43" s="24"/>
      <c r="L43" s="13">
        <v>4639675.62</v>
      </c>
      <c r="M43" s="7" t="s">
        <v>23</v>
      </c>
      <c r="N43" s="6"/>
    </row>
    <row r="44" spans="1:14" x14ac:dyDescent="0.2">
      <c r="A44" s="6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6"/>
      <c r="N44" s="6"/>
    </row>
    <row r="45" spans="1:14" x14ac:dyDescent="0.2">
      <c r="A45" s="6"/>
      <c r="B45" s="24" t="s">
        <v>30</v>
      </c>
      <c r="C45" s="24" t="s">
        <v>31</v>
      </c>
      <c r="D45" s="24">
        <v>0.24</v>
      </c>
      <c r="E45" s="24"/>
      <c r="F45" s="24"/>
      <c r="G45" s="24"/>
      <c r="H45" s="24"/>
      <c r="I45" s="24"/>
      <c r="J45" s="24"/>
      <c r="K45" s="24"/>
      <c r="L45" s="24"/>
      <c r="M45" s="6"/>
      <c r="N45" s="6"/>
    </row>
    <row r="46" spans="1:14" x14ac:dyDescent="0.2">
      <c r="A46" s="6"/>
      <c r="B46" s="24">
        <f>SUM(B3:C7)-C5</f>
        <v>3098350.69</v>
      </c>
      <c r="C46" s="24">
        <f>C10+G10+J10</f>
        <v>176658.47</v>
      </c>
      <c r="D46" s="24">
        <f>(SUM(B39:C39)+J39-C29)*24%</f>
        <v>863823.41999999993</v>
      </c>
      <c r="E46" s="24"/>
      <c r="F46" s="24"/>
      <c r="G46" s="24"/>
      <c r="H46" s="24"/>
      <c r="I46" s="24"/>
      <c r="J46" s="24"/>
      <c r="K46" s="24"/>
      <c r="L46" s="24"/>
      <c r="M46" s="6"/>
      <c r="N46" s="6"/>
    </row>
    <row r="47" spans="1:14" x14ac:dyDescent="0.2">
      <c r="A47" s="6"/>
      <c r="B47" s="24"/>
      <c r="C47" s="24"/>
      <c r="D47" s="24">
        <f>B39+C39+J39+E39+K39-B46-C46-C29</f>
        <v>359255.09000000008</v>
      </c>
      <c r="E47" s="24"/>
      <c r="F47" s="24"/>
      <c r="G47" s="24"/>
      <c r="H47" s="24"/>
      <c r="I47" s="24"/>
      <c r="J47" s="24"/>
      <c r="K47" s="24"/>
      <c r="L47" s="24"/>
      <c r="M47" s="6"/>
      <c r="N47" s="6"/>
    </row>
  </sheetData>
  <mergeCells count="1">
    <mergeCell ref="A1:J1"/>
  </mergeCells>
  <pageMargins left="0.74803149606299213" right="0.74803149606299213" top="0.39370078740157483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2024</vt:lpstr>
      <vt:lpstr>2025</vt:lpstr>
      <vt:lpstr>2026</vt:lpstr>
      <vt:lpstr>'2024'!Область_печати</vt:lpstr>
      <vt:lpstr>'2025'!Область_печати</vt:lpstr>
      <vt:lpstr>'2026'!Область_печати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Marine</cp:lastModifiedBy>
  <cp:lastPrinted>2023-11-08T14:04:55Z</cp:lastPrinted>
  <dcterms:created xsi:type="dcterms:W3CDTF">2006-04-14T09:23:39Z</dcterms:created>
  <dcterms:modified xsi:type="dcterms:W3CDTF">2023-11-08T14:04:56Z</dcterms:modified>
</cp:coreProperties>
</file>